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EBE117ED-6E20-45EA-B3FE-1DDC5768E17F}" xr6:coauthVersionLast="47" xr6:coauthVersionMax="47" xr10:uidLastSave="{00000000-0000-0000-0000-000000000000}"/>
  <bookViews>
    <workbookView xWindow="1515" yWindow="45" windowWidth="26505" windowHeight="1581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50" i="5"/>
  <c r="BD48" i="5"/>
  <c r="BD42" i="5"/>
  <c r="AE31" i="5"/>
  <c r="AE64" i="5"/>
  <c r="AE84" i="5"/>
  <c r="BD53" i="5"/>
  <c r="BD47" i="5"/>
  <c r="BD49" i="5"/>
  <c r="AE41" i="5"/>
  <c r="AE28" i="5"/>
  <c r="H32" i="5"/>
  <c r="AE36" i="5"/>
  <c r="BD40" i="5"/>
  <c r="D32" i="5"/>
  <c r="E32" i="5"/>
  <c r="AE34" i="5"/>
  <c r="AE53" i="5"/>
  <c r="B44" i="22"/>
  <c r="AE78" i="5"/>
  <c r="AE33" i="5"/>
  <c r="BD36" i="5"/>
  <c r="AE47" i="5"/>
  <c r="AE83" i="5"/>
  <c r="BD27" i="5"/>
  <c r="BD55" i="5"/>
  <c r="BD29" i="5" l="1"/>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8" i="15" l="1"/>
  <c r="F30" i="15"/>
  <c r="F31" i="15"/>
  <c r="F33" i="15"/>
  <c r="AE27" i="15"/>
  <c r="AE24" i="15" s="1"/>
  <c r="N27" i="15"/>
  <c r="D24" i="15"/>
  <c r="F29" i="15" l="1"/>
  <c r="Z27" i="15"/>
  <c r="Z24" i="15" s="1"/>
  <c r="AC29" i="15"/>
  <c r="R27" i="15"/>
  <c r="R24" i="15" s="1"/>
  <c r="AC31" i="15"/>
  <c r="V27" i="15"/>
  <c r="V24" i="15" s="1"/>
  <c r="AC28" i="15"/>
  <c r="E33" i="15"/>
  <c r="AC33" i="15"/>
  <c r="N24" i="15"/>
  <c r="F24" i="15" s="1"/>
  <c r="F27" i="15"/>
  <c r="E30" i="15"/>
  <c r="AC30" i="15"/>
  <c r="E29" i="15" l="1"/>
  <c r="E31" i="15"/>
  <c r="J27" i="15"/>
  <c r="E28" i="15"/>
  <c r="E27"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<sst xmlns="http://schemas.openxmlformats.org/spreadsheetml/2006/main" count="4298" uniqueCount="656">
  <si>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</si>
  <si>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</si>
  <si>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</si>
  <si>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</si>
  <si>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</si>
  <si>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</si>
  <si>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</si>
  <si>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</si>
  <si>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</si>
  <si>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</si>
  <si>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</si>
  <si>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</si>
  <si>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</si>
  <si>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</si>
  <si>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</si>
  <si>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</si>
  <si>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</si>
  <si>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</si>
  <si>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</si>
  <si>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</si>
  <si>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</si>
  <si>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</si>
  <si>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</si>
  <si>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</si>
  <si>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</si>
  <si>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</si>
  <si>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</si>
  <si>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</si>
  <si>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</si>
  <si>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</si>
  <si>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</si>
  <si>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</si>
  <si>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</si>
  <si>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</si>
  <si>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</si>
  <si>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</si>
  <si>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</si>
  <si>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</si>
  <si>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</si>
  <si>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</si>
  <si>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</si>
  <si>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</si>
  <si>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</si>
  <si>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</si>
  <si>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</si>
  <si>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</si>
  <si>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</si>
  <si>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</si>
  <si>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</si>
  <si>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</si>
  <si>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</si>
  <si>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</si>
  <si>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</si>
  <si>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</si>
  <si>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</si>
  <si>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</si>
  <si>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</si>
  <si>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</si>
  <si>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</si>
  <si>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</si>
  <si>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</si>
  <si>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</si>
  <si>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</si>
  <si>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</si>
  <si>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</si>
  <si>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</si>
  <si>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</si>
  <si>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</si>
  <si>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</si>
  <si>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</si>
  <si>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</si>
  <si>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</si>
  <si>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</si>
  <si>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</si>
  <si>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</si>
  <si>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</si>
  <si>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</si>
  <si>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</si>
  <si>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</si>
  <si>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</si>
  <si>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</si>
  <si>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</si>
  <si>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</si>
  <si>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</si>
  <si>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</si>
  <si>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</si>
  <si>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</si>
  <si>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</si>
  <si>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</si>
  <si>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</si>
  <si>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</si>
  <si>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</si>
  <si>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</si>
  <si>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</si>
  <si>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</si>
  <si>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</si>
  <si>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</si>
  <si>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</si>
  <si>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</si>
  <si>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</si>
  <si>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</si>
  <si>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</si>
  <si>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</si>
  <si>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</si>
  <si>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</si>
  <si>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</si>
  <si>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</si>
  <si>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</si>
  <si>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</si>
  <si>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</si>
  <si>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</si>
  <si>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</si>
  <si>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</si>
  <si>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</si>
  <si>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</si>
  <si>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</si>
  <si>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</si>
  <si>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</si>
  <si>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</si>
  <si>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</si>
  <si>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</si>
  <si>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</si>
  <si>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</si>
  <si>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</si>
  <si>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</si>
  <si>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</si>
  <si>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</si>
  <si>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</si>
  <si>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</si>
  <si>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</si>
  <si>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</si>
  <si>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</si>
  <si>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</si>
  <si>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</si>
  <si>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</si>
  <si>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</si>
  <si>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</si>
  <si>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</si>
  <si>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</si>
  <si>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</si>
  <si>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</si>
  <si>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</si>
  <si>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</si>
  <si>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</si>
  <si>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</si>
  <si>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</si>
  <si>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</si>
  <si>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</si>
  <si>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</si>
  <si>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</si>
  <si>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</si>
  <si>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</si>
  <si>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</si>
  <si>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</si>
  <si>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</si>
  <si>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</si>
  <si>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</si>
  <si>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</si>
  <si>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</si>
  <si>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</si>
  <si>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</si>
  <si>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</si>
  <si>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</si>
  <si>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</si>
  <si>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</si>
  <si>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</si>
  <si>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</si>
  <si>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</si>
  <si>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</si>
  <si>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</si>
  <si>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</si>
  <si>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</si>
  <si>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</si>
  <si>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</si>
  <si>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</si>
  <si>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</si>
  <si>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</si>
  <si>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</si>
  <si>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</si>
  <si>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</si>
  <si>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</si>
  <si>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</si>
  <si>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</si>
  <si>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</si>
  <si>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</si>
  <si>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</si>
  <si>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</si>
  <si>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</si>
  <si>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</si>
  <si>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</si>
  <si>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</si>
  <si>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</si>
  <si>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</si>
  <si>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</si>
  <si>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</si>
  <si>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</si>
  <si>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</si>
  <si>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</si>
  <si>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</si>
  <si>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</si>
  <si>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</si>
  <si>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</si>
  <si>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</si>
  <si>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</si>
  <si>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</si>
  <si>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</si>
  <si>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</si>
  <si>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</si>
  <si>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</si>
  <si>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</si>
  <si>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</si>
  <si>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</si>
  <si>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</si>
  <si>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</si>
  <si>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</si>
  <si>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</si>
  <si>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</si>
  <si>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</si>
  <si>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</si>
  <si>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</si>
  <si>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</si>
  <si>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</si>
  <si>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</si>
  <si>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</si>
  <si>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</si>
  <si>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</si>
  <si>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</si>
  <si>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</si>
  <si>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</si>
  <si>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</si>
  <si>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</si>
  <si>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</si>
  <si>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</si>
  <si>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</si>
  <si>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</si>
  <si>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</si>
  <si>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</si>
  <si>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</si>
  <si>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</si>
  <si>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</si>
  <si>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</si>
  <si>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</si>
  <si>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</si>
  <si>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</si>
  <si>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</si>
  <si>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</si>
  <si>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</si>
  <si>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</si>
  <si>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</si>
  <si>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</si>
  <si>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</si>
  <si>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</si>
  <si>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</si>
  <si>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</si>
  <si>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</si>
  <si>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</si>
  <si>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</si>
  <si>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</si>
  <si>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</si>
  <si>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</si>
  <si>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</si>
  <si>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</si>
  <si>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</si>
  <si>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</si>
  <si>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</si>
  <si>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</si>
  <si>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</si>
  <si>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</si>
  <si>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</si>
  <si>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</si>
  <si>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</si>
  <si>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</si>
  <si>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</si>
  <si>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</si>
  <si>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</si>
  <si>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</si>
  <si>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</si>
  <si>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</si>
  <si>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</si>
  <si>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</si>
  <si>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</si>
  <si>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</si>
  <si>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</si>
  <si>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</si>
  <si>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</si>
  <si>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</si>
  <si>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</si>
  <si>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</si>
  <si>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</si>
  <si>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</si>
  <si>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</si>
  <si>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</si>
  <si>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</si>
  <si>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</si>
  <si>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</si>
  <si>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</si>
  <si>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</si>
  <si>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</si>
  <si>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</si>
  <si>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</si>
  <si>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</si>
  <si>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</si>
  <si>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</si>
  <si>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</si>
  <si>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</si>
  <si>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</si>
  <si>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</si>
  <si>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</si>
  <si>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</si>
  <si>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</si>
  <si>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</si>
  <si>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</si>
  <si>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</si>
  <si>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</si>
  <si>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</si>
  <si>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</si>
  <si>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</si>
  <si>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</si>
  <si>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</si>
  <si>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</si>
  <si>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</si>
  <si>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</si>
  <si>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</si>
  <si>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</si>
  <si>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</si>
  <si>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</si>
  <si>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</si>
  <si>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</si>
  <si>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</si>
  <si>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</si>
  <si>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</si>
  <si>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</si>
  <si>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</si>
  <si>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</si>
  <si>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</si>
  <si>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</si>
  <si>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</si>
  <si>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</si>
  <si>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</si>
  <si>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</si>
  <si>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</si>
  <si>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</si>
  <si>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</si>
  <si>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</si>
  <si>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</si>
  <si>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</si>
  <si>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</si>
  <si>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</si>
  <si>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</si>
  <si>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</si>
  <si>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</si>
  <si>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</si>
  <si>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</si>
  <si>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</si>
  <si>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</si>
  <si>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</si>
  <si>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</si>
  <si>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</si>
  <si>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</si>
  <si>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</si>
  <si>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</si>
  <si>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</si>
  <si>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</si>
  <si>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</si>
  <si>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</si>
  <si>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</si>
  <si>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</si>
  <si>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</si>
  <si>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</si>
  <si>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</si>
  <si>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</si>
  <si>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</si>
  <si>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</si>
  <si>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</si>
  <si>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</si>
  <si>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</si>
  <si>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</si>
  <si>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</si>
  <si>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</si>
  <si>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</si>
  <si>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</si>
  <si>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</si>
  <si>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</si>
  <si>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</si>
  <si>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</si>
  <si>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</si>
  <si>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</si>
  <si>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</si>
  <si>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</si>
  <si>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</si>
  <si>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</si>
  <si>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</si>
  <si>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</si>
  <si>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</si>
  <si>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</si>
  <si>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</si>
  <si>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</si>
  <si>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</si>
  <si>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</si>
  <si>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</si>
  <si>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</si>
  <si>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</si>
  <si>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</si>
  <si>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</si>
  <si>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</si>
  <si>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</si>
  <si>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</si>
  <si>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</si>
  <si>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</si>
  <si>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</si>
  <si>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</si>
  <si>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</si>
  <si>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</si>
  <si>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</si>
  <si>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</si>
  <si>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</si>
  <si>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</si>
  <si>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</si>
  <si>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</si>
  <si>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</si>
  <si>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</si>
  <si>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</si>
  <si>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</si>
  <si>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</si>
  <si>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</si>
  <si>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</si>
  <si>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</si>
  <si>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</si>
  <si>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</si>
  <si>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</si>
  <si>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</si>
  <si>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</si>
  <si>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</si>
  <si>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</si>
  <si>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</si>
  <si>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</si>
  <si>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</si>
  <si>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</si>
  <si>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</si>
  <si>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</si>
  <si>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</si>
  <si>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</si>
  <si>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t>
  </si>
  <si>
    <t>Утвержденный план</t>
  </si>
  <si>
    <t>Предложение по корректировке утвержденного плана</t>
  </si>
  <si>
    <t>M_00.0001.000001</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</si>
  <si>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</si>
  <si>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</si>
  <si>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</si>
  <si>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</si>
  <si>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</si>
  <si>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</si>
  <si>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</si>
  <si>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</si>
  <si>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</si>
  <si>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</si>
  <si>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</si>
  <si>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</si>
  <si>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</si>
  <si>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</si>
  <si>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</si>
  <si>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</si>
  <si>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</si>
  <si>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</si>
  <si>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</si>
  <si>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</si>
  <si>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</si>
  <si>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</si>
  <si>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</si>
  <si>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</si>
  <si>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</si>
  <si>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</si>
  <si>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</si>
  <si>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</si>
  <si>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</si>
  <si>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</si>
  <si>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</si>
  <si>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</si>
  <si>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</si>
  <si>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</si>
  <si>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</si>
  <si>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</si>
  <si>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</si>
  <si>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</si>
  <si>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</si>
  <si>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</si>
  <si>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</si>
  <si>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</si>
  <si>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</si>
  <si>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</si>
  <si>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</si>
  <si>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</si>
  <si>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</si>
  <si>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</si>
  <si>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</si>
  <si>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</si>
  <si>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</si>
  <si>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</si>
  <si>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</si>
  <si>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</si>
  <si>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</si>
  <si>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</si>
  <si>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</si>
  <si>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</si>
  <si>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</si>
  <si>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</si>
  <si>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</si>
  <si>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</si>
  <si>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</si>
  <si>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</si>
  <si>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по факту разработки проектно-сметной документации, связанного с ростом стоимости отечественного оборудования.</t>
  </si>
  <si>
    <t>ПИР</t>
  </si>
  <si>
    <t>Выполнение проектно-изыскательских работ по проекту "Реконструкция ПС 220 кВ Тулинская в части замены ячеек выключателей 220 кВ, с выполнением сопутствующего объема работ"</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</si>
  <si>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</si>
  <si>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</si>
  <si>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</si>
  <si>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 xml:space="preserve">ОБЩЕСТВО С ОГРАНИЧЕННОЙ ОТВЕТСТВЕННОСТЬЮ "ВЕЛЛЭНЕРДЖИ";АКЦИОНЕРНОЕ ОБЩЕСТВО "РЕМОНТЭНЕРГОМОНТАЖ И СЕРВИС"; 
ОБЩЕСТВО С ОГРАНИЧЕННОЙ ОТВЕТСТВЕННОСТЬЮ ПРОЕКТНЫЙ ЦЕНТР "ЭКРА"; ОБЩЕСТВО С ОГРАНИЧЕННОЙ ОТВЕТСТВЕННОСТЬЮ "СРЕДНЕВОЛЖСКЭЛЕКТРОПРОЕКТ"; ОБЩЕСТВО С ОГРАНИЧЕННОЙ ОТВЕТСТВЕННОСТЬЮ "АКД-ПРОЕКТ"
</t>
  </si>
  <si>
    <t>2724,230;2724,230;2724,230;2261,110;1991,666</t>
  </si>
  <si>
    <t xml:space="preserve"> -</t>
  </si>
  <si>
    <t>2085,000;2327,207</t>
  </si>
  <si>
    <t>ОБЩЕСТВО С ОГРАНИЧЕННОЙ ОТВЕТСТВЕННОСТЬЮ "ВЕЛЛЭНЕРДЖИ"</t>
  </si>
  <si>
    <t>да</t>
  </si>
  <si>
    <t>https://com.roseltorg.ru/</t>
  </si>
  <si>
    <t>ИП</t>
  </si>
  <si>
    <t>ООО «ВеллЭнерджи»</t>
  </si>
  <si>
    <t>ИП-23-00075 от 27.07.2023</t>
  </si>
  <si>
    <t>ТМЦ</t>
  </si>
  <si>
    <t>Поставка высоковольтного выключателя</t>
  </si>
  <si>
    <t>Аукцион в электронной форме, участниками которого могут быть только субъекты малого и среднего предпринимательства</t>
  </si>
  <si>
    <t>ООО "ИЦС"
Наименование второго участника не видим</t>
  </si>
  <si>
    <t>18590
18590</t>
  </si>
  <si>
    <t>-</t>
  </si>
  <si>
    <t>ООО "ИЦС"</t>
  </si>
  <si>
    <t>ПД</t>
  </si>
  <si>
    <t>ПД-23-00121 от 21.04.2023</t>
  </si>
  <si>
    <t>Проектно-изыскательские работы по реконструкции ПС 220 кВ Тулинская в части замены ячеек выключателей 220 кВ, с выполнением сопутствующего объема работ</t>
  </si>
  <si>
    <t xml:space="preserve">ООО "СИСТЕМНЫЙ ИНТЕГРАТОР"; АО "РЭМиС"; ОАО "ИНЖЕНЕРНО-ДИАГНОСТИЧЕСКИЙ ЦЕНТР"; ООО "ПРОЕКТНАЯ КОМПАНИЯ В СФЕРЕ ЭНЕРГЕТИКИ "СИСТЕМА"; ООО "КОМПЛЕКСЭНЕРГОПРОЕКТ"; ООО "ЕНИСЕЙ ИНЖИНИРИНГ"; ООО "СОЮЗЭНЕРГОПРОЕКТ"; ООО "ЭНЕРГОПРОЕКТСПЕЦМОНТАЖ"; ООО "Проектный Центр Сибири"; </t>
  </si>
  <si>
    <t>4 300,00; 4 502,89; 3 430,20; 4 500,00; 3 809,06; 4 502,89; 4 502,89; 2 590,00; 4 452,89</t>
  </si>
  <si>
    <t xml:space="preserve">ООО "СИСТЕМНЫЙ ИНТЕГРАТОР"; ООО "ЭНЕРГОПРОЕКТСПЕЦМОНТАЖ"; ООО "ПРОЕКТНАЯ КОМПАНИЯ В СФЕРЕ ЭНЕРГЕТИКИ "СИСТЕМА"; ООО "СОЮЗЭНЕРГОПРОЕКТ" </t>
  </si>
  <si>
    <t>4 300,00; 3 500,00; 3 380,00; 4 500,00; 3 809,06; 3 166,67; 4 502,89; 2 590,00; 3 100,00</t>
  </si>
  <si>
    <t>ООО "ПЦ Сибири"</t>
  </si>
  <si>
    <t>https://www.roseltorg.ru/</t>
  </si>
  <si>
    <t>ИП-19-000172 от 20.06.2019</t>
  </si>
  <si>
    <t xml:space="preserve"> Поставка выключателей баковых элегазовых 220 кВ</t>
  </si>
  <si>
    <t>Конкурентные переговоры в электронной форме</t>
  </si>
  <si>
    <t>ОБЩЕСТВО С ОГРАНИЧЕННОЙ ОТВЕТСТВЕННОСТЬЮ "ПМК ХОЛДИНГ"; ОБЩЕСТВО С ОГРАНИЧЕННОЙ ОТВЕТСТВЕННОСТЬЮ "АБВ ЭНЕРГО"; ОБЩЕСТВО С ОГРАНИЧЕННОЙ ОТВЕТСТВЕННОСТЬЮ "ОСТЕРОН"</t>
  </si>
  <si>
    <t>45000,00; 44 970,00; 44 940,00</t>
  </si>
  <si>
    <t>45 000,00; 44 610,00; 44 370,00</t>
  </si>
  <si>
    <t>ОБЩЕСТВО С ОГРАНИЧЕННОЙ ОТВЕТСТВЕННОСТЬЮ "ОСТЕРОН"</t>
  </si>
  <si>
    <t>ООО "Остерон"</t>
  </si>
  <si>
    <t>ПД-19-00393 от 18.12.2019</t>
  </si>
  <si>
    <t>СМР, ПНР, ТМЦ</t>
  </si>
  <si>
    <t>Выполнение строительно-монтажных, пусконаладочных работ по реконструкции ПС 220 кВ АО "Электромагистраль" с поставкой коммутационного оборудования</t>
  </si>
  <si>
    <t>Заключение договора с взаимозависимым юридическим лицом</t>
  </si>
  <si>
    <t>АО РЭМиС</t>
  </si>
  <si>
    <t>нет</t>
  </si>
  <si>
    <t>2.2.1.12</t>
  </si>
  <si>
    <t>ЦЗК</t>
  </si>
  <si>
    <t>Протокол №14</t>
  </si>
  <si>
    <t>Договор расторгнут по соглашению Сторон</t>
  </si>
  <si>
    <t>СМР</t>
  </si>
  <si>
    <t>АО "РЭМиС"</t>
  </si>
  <si>
    <t>ИП-20-00157 от 16.06.2020</t>
  </si>
  <si>
    <t>СМР, ПНР</t>
  </si>
  <si>
    <t>Выполнение строительно-монтажных, пусконаладочных работ по реконструкции ПС 220 Кв Тулинская в части замены ячеек выключателей с выполнением сопутствующего объема работ (замена 1В-257)</t>
  </si>
  <si>
    <t>ОБЩЕСТВО С ОГРАНИЧЕННОЙ ОТВЕТСТВЕННОСТЬЮ "ВЕЛЛЭНЕРДЖИ"; АКЦИОНЕРНОЕ ОБЩЕСТВО "РЕМОНТЭНЕРГОМОНТАЖ И СЕРВИС"; ОБЩЕСТВО С ОГРАНИЧЕННОЙ ОТВЕТСТВЕННОСТЬЮ "ПРОЕКТНЫЙ ЦЕНТР СИБИРИ"; ОБЩЕСТВО С ОГРАНИЧЕННОЙ ОТВЕТСТВЕННОСТЬЮ "СЕТИ СКС"; ОБЩЕСТВО С ОГРАНИЧЕННОЙ ОТВЕТСТВЕННОСТЬЮ КОМПАНИЯ "ПРОЕКТСТРОЙ"; АКЦИОНЕРНОЕ ОБЩЕСТВО "АЛТАЙЭНЕРГОСБЫТ"</t>
  </si>
  <si>
    <t>25000,00; 25073,25; 25073,25; 25000,00; 25023,25; 23645,11</t>
  </si>
  <si>
    <t>ОБЩЕСТВО С ОГРАНИЧЕННОЙ ОТВЕТСТВЕННОСТЬЮ "СЕТИ СКС"; АКЦИОНЕРНОЕ ОБЩЕСТВО "АЛТАЙЭНЕРГОСБЫТ"</t>
  </si>
  <si>
    <t xml:space="preserve">20000,00; 24321,05; 19650,00; -; 21158,33; - </t>
  </si>
  <si>
    <t>ОБЩЕСТВО С ОГРАНИЧЕННОЙ ОТВЕТСТВЕННОСТЬЮ "ПРОЕКТНЫЙ ЦЕНТР СИБИРИ"</t>
  </si>
  <si>
    <t>ИП-20-00189 от 18.08.2020</t>
  </si>
  <si>
    <t>Поставка разъединителей 110-220 кВ</t>
  </si>
  <si>
    <t>Аукцион в электронной форме</t>
  </si>
  <si>
    <t>ООО «ИЦС»</t>
  </si>
  <si>
    <t>Общество с ограниченной ответственностью "Инженерный центр Сибири"</t>
  </si>
  <si>
    <t>ПД-23-00052 от 14.03.2023</t>
  </si>
  <si>
    <t>Выполнение проектно-изыскательских работ по реконструкции ПС 220 кВ Тулинская в части замены ячеек выключателей 220 кВ с выполнением сопутствующего объема работ</t>
  </si>
  <si>
    <t>ОБЩЕСТВО С ОГРАНИЧЕННОЙ ОТВЕТСТВЕННОСТЬЮ "КОМПЛЕКСЭНЕРГОПРОЕКТ"; АКЦИОНЕРНОЕ ОБЩЕСТВО "РЕМОНТЭНЕРГОМОНТАЖ И СЕРВИС"; ОБЩЕСТВО С ОГРАНИЧЕННОЙ ОТВЕТСТВЕННОСТЬЮ "АРСИСПРО"; ОБЩЕСТВО С ОГРАНИЧЕННОЙ ОТВЕТСТВЕННОСТЬЮ "ТЕХНО БАЗИС"; ОБЩЕСТВО С ОГРАНИЧЕННОЙ ОТВЕТСТВЕННОСТЬЮ "ИНЖЕНЕРНАЯ КОМПАНИЯ СИБИРИ"; ОБЩЕСТВО С ОГРАНИЧЕННОЙ ОТВЕТСТВЕННОСТЬЮ "ЭТС-ПРОЕКТ"; Общество с ограниченной ответственностью "Проектный Центр Сибири"; ОБЩЕСТВО С ОГРАНИЧЕННОЙ ОТВЕТСТВЕННОСТЬЮ "ВЕЛЛЭНЕРДЖИ"; Общество с ограниченной ответственностью "Инженерный Проектный Центр" ; ОБЩЕСТВО С ОГРАНИЧЕННОЙ ОТВЕТСТВЕННОСТЬЮ "ЭНЕРГОПРОЕКТ ЦЕНТР"; АКЦИОНЕРНОЕ ОБЩЕСТВО "ЧЕБОКСАРСКИЙ ЭЛЕКТРОАППАРАТНЫЙ ЗАВОД" ; Индивидуальный предприниматель АНДРЕЕВ АНДРЕЙ ВЛАДИМИРОВИЧ; ОБЩЕСТВО С ОГРАНИЧЕННОЙ ОТВЕТСТВЕННОСТЬЮ "СИБЭНЕРГОТЕХСЕРВИС"; ОБЩЕСТВО С ОГРАНИЧЕННОЙ ОТВЕТСТВЕННОСТЬЮ "КРАСНОЯРСКСТРОЙЭЛЕКТРОПРОЕКТ"</t>
  </si>
  <si>
    <t>2700,00; 2 716,87; 2 400,00; 2 037,70; 2 635,22; 2 581,02; 2 700,00; 2 710,87; 2 716,87; 2 100,00; 2 666,67; 2 710,00; 2 309,34; 1 780,00</t>
  </si>
  <si>
    <t>ОБЩЕСТВО С ОГРАНИЧЕННОЙ ОТВЕТСТВЕННОСТЬЮ "КОМПЛЕКСЭНЕРГОПРОЕКТ"; АКЦИОНЕРНОЕ ОБЩЕСТВО "РЕМОНТЭНЕРГОМОНТАЖ И СЕРВИС"; ОБЩЕСТВО С ОГРАНИЧЕННОЙ ОТВЕТСТВЕННОСТЬЮ "АРСИСПРО"; ОБЩЕСТВО С ОГРАНИЧЕННОЙ ОТВЕТСТВЕННОСТЬЮ "ТЕХНО БАЗИС"; ОБЩЕСТВО С ОГРАНИЧЕННОЙ ОТВЕТСТВЕННОСТЬЮ "ЭТС-ПРОЕКТ"; Общество с ограниченной ответственностью "Инженерный Проектный Центр"; ОБЩЕСТВО С ОГРАНИЧЕННОЙ ОТВЕТСТВЕННОСТЬЮ "ЭНЕРГОПРОЕКТ ЦЕНТР"; АКЦИОНЕРНОЕ ОБЩЕСТВО "ЧЕБОКСАРСКИЙ ЭЛЕКТРОАППАРАТНЫЙ ЗАВОД"; Индивидуальный предприниматель АНДРЕЕВ АНДРЕЙ ВЛАДИМИРОВИЧ; ОБЩЕСТВО С ОГРАНИЧЕННОЙ ОТВЕТСТВЕННОСТЬЮ "СИБЭНЕРГОТЕХСЕРВИС"; ОБЩЕСТВО С ОГРАНИЧЕННОЙ ОТВЕТСТВЕННОСТЬЮ "КРАСНОЯРСКСТРОЙЭЛЕКТРОПРОЕКТ"</t>
  </si>
  <si>
    <t>2 247,00; 2 336,87; 1 666,67</t>
  </si>
  <si>
    <t>ООО "Веллэнерджи"</t>
  </si>
  <si>
    <t>ИП-20-00069 от 20.03.2020</t>
  </si>
  <si>
    <t>Выполнение строительно-монтажных работ и пуско-наладочных работ с давальческим оборудованием по проекту "Реконструкция ПС 220 кВ Тулинская в части замены ячеек выключателей 220 кВ, с выполнением сопутствующего объема работ "</t>
  </si>
  <si>
    <t>АКЦИОНЕРНОЕ ОБЩЕСТВО "РЕМОНТЭНЕРГОМОНТАЖ И СЕРВИС", ОБЩЕСТВО С ОГРАНИЧЕННОЙ ОТВЕТСТВЕННОСТЬЮ "ПРОЕКТНЫЙ ЦЕНТР СИБИРИ"</t>
  </si>
  <si>
    <t>5673,29779; 5 673,29779</t>
  </si>
  <si>
    <t>5673,29779;
5673,29779</t>
  </si>
  <si>
    <t>АКЦИОНЕРНОЕ ОБЩЕСТВО "РЕМОНТЭНЕРГОМОНТАЖ И СЕРВИС"</t>
  </si>
  <si>
    <t>ИП-22-00192 от 27.07.2022</t>
  </si>
  <si>
    <t>Выполнение корректировки проектно-сметной документации по проекту "Реконструкция ПС 220 кВ Тулинская в части замены ячеек выключателей с выполнением сопутствующего объема работ"</t>
  </si>
  <si>
    <t>Закупка у единственного поставщика (подрядчика, исполнителя)</t>
  </si>
  <si>
    <t>8.2.1.8</t>
  </si>
  <si>
    <t>Протокол №32</t>
  </si>
  <si>
    <t>ИП-20-00337 от 25.12.2020</t>
  </si>
  <si>
    <t>Выполнение строительно-монтажных и пусконаладочных работ по проекту "Реконструкция ПС 220 кВ Тулинская в части замены ячеек выключателей 220 кВ, с выполнением сопутствующего объема работ (2В-257, 2ПК 2 этап)</t>
  </si>
  <si>
    <t>Конкурс в электронной форме</t>
  </si>
  <si>
    <t>Акционерное общество 
 «Ремонтэнергомонтаж и сервис»</t>
  </si>
  <si>
    <t>32312147173</t>
  </si>
  <si>
    <t>ИП-23-00133 от 26.04.2023</t>
  </si>
  <si>
    <t xml:space="preserve">СМР </t>
  </si>
  <si>
    <t>Выполнение строительно-монтажных и пуско-наладочных работ по проекту 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 (в части 2ПК 1 этапа 1В-256)</t>
  </si>
  <si>
    <t>ОБЩЕСТВО С ОГРАНИЧЕННОЙ ОТВЕТСТВЕННОСТЬЮ "АМПЕР. КОМ"</t>
  </si>
  <si>
    <t>ИП-24-00300 от 28.11.2024</t>
  </si>
  <si>
    <t>Поставка шкафов РЗА</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</si>
  <si>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</si>
  <si>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"ЭКРА-СИБИРЬ"</t>
  </si>
  <si>
    <t>5856,00</t>
  </si>
  <si>
    <t>ПД-24-00308 от 03.12.2024</t>
  </si>
  <si>
    <t>Выполнение строительно-монтажных и пуско-наладочных работ по проекту  "Реконструкция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 (2ПК 1В-256 и 2ПК 2В-256)"</t>
  </si>
  <si>
    <t>ОБЩЕСТВО С ОГРАНИЧЕННОЙ ОТВЕТСТВЕННОСТЬЮ "ВЕЛЛЭНЕРДЖИ";
АКЦИОНЕРНОЕ ОБЩЕСТВО "РЕМОНТЭНЕРГОМОНТАЖ И СЕРВИС";
ОБЩЕСТВО С ОГРАНИЧЕННОЙ ОТВЕТСТВЕННОСТЬЮ "АМПЕР. КОМ"</t>
  </si>
  <si>
    <t>32219,75937
32219,75937
32219,75937</t>
  </si>
  <si>
    <t>30993,36288;
31018,00</t>
  </si>
  <si>
    <t>ИП-25-00095 от 25.03.2025</t>
  </si>
  <si>
    <t>Поставка разъединителей РГНП</t>
  </si>
  <si>
    <t>ПД-23-00178 от 02.06.2023</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</si>
  <si>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</si>
  <si>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</si>
  <si>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</si>
  <si>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Проектно-сметная документация утвержденная приказами: № 774 от 02.11.2022; 
№ 774/1 от 11.09.2023</t>
  </si>
  <si>
    <t>см. комментарии ниже по этапам</t>
  </si>
  <si>
    <t>Смещение срока обусловлено ростом стоимости по итогам согласования ПСД и необходимостью корректировки плана закупок</t>
  </si>
  <si>
    <t>Досрочное выполнение работ</t>
  </si>
  <si>
    <t>г. Новосибирск</t>
  </si>
  <si>
    <t>не требуется</t>
  </si>
  <si>
    <t>не относится</t>
  </si>
  <si>
    <t>+</t>
  </si>
  <si>
    <t>55,66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</si>
  <si>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</si>
  <si>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</si>
  <si>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Тулинская</t>
  </si>
  <si>
    <t>61416,97 тыс. руб. с НДС на 1 выключатель 220 кВ</t>
  </si>
  <si>
    <t>1 этап 1-го пускового комплекса - замена ячейки выключателя и разъединителей 1В-257;
1 этап 2-го пускового комплекса - замена разъединителей, устройств РЗА ячейки выключателя 1В-257;
2 этап 1-го пускового комплекса - замена ячейки выключателя и разъединителей 2В-257;
2 этап 2-го пускового комплекса - замена разъединителей, устройств РЗА ячейки выключателя 2В-257;
3 этап 1-го пускового комплекса - замена ячейки выключателя 1В-256;
3 этап 2-го пускового комплекса - замена разъединителей, устройств РЗА ячейки выключателя  1В-256;
4 этап 1-го пускового комплекса - замена ячейки выключателя 2В-256;
4 этап 2-го пускового комплекса - замена разъединителей, устройств РЗА ячейки выключателя  2В-256.</t>
  </si>
  <si>
    <t>1.Объект включён в инвестиционную программу на основании оценки технического состояния, подтвержденный индексом технического состояния (ИТС:50,9;57;55;50) рассчитываемый в соответствии с методикой, утверждённой приказом Минэнерго России от 26.07.2017 № 676.
2. Процент износа существующих коммутационных аппаратов от 96% до 100%.
3. Заключение актов технического освидетельствования № ПС-3/09-2020 от 30.05.2020.</t>
  </si>
  <si>
    <t>С</t>
  </si>
  <si>
    <t>Сибирский Федеральный округ, Новосибирская область, г. Новосибирск</t>
  </si>
  <si>
    <t>ВМТ-220Б/25-1250 УХЛ1</t>
  </si>
  <si>
    <t>Элегазовый выключатель</t>
  </si>
  <si>
    <t>2В-256</t>
  </si>
  <si>
    <t xml:space="preserve">Акт № ПС-3/09-2020 от 30.05.2020 технического освидетельствования ПС 220 кВ Тулинская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</si>
  <si>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</si>
  <si>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1В-256</t>
  </si>
  <si>
    <t> 1989</t>
  </si>
  <si>
    <t>2020 </t>
  </si>
  <si>
    <t>1989 </t>
  </si>
  <si>
    <t>2В-257</t>
  </si>
  <si>
    <t> 1993</t>
  </si>
  <si>
    <t> 1995</t>
  </si>
  <si>
    <t>1В-257</t>
  </si>
  <si>
    <t>1;2;3;4</t>
  </si>
  <si>
    <t>2;3;4</t>
  </si>
  <si>
    <t>1;1;1</t>
  </si>
  <si>
    <t>?</t>
  </si>
  <si>
    <t>84%</t>
  </si>
  <si>
    <t>0%</t>
  </si>
  <si>
    <t>100%</t>
  </si>
  <si>
    <t>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</si>
</sst>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36"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445</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442</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615</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616</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622</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623</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623</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623</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623</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623</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624</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623</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623</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623</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625</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623</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t="s">
        <v>650</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1.2698412698412698</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626</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40.053820158280004</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32.516537542280005</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8" t="s">
        <v>9</v>
      </c>
      <c r="B6" s="448"/>
      <c r="C6" s="448"/>
      <c r="D6" s="448"/>
      <c r="E6" s="448"/>
      <c r="F6" s="448"/>
      <c r="G6" s="448"/>
      <c r="H6" s="448"/>
      <c r="I6" s="448"/>
      <c r="J6" s="448"/>
      <c r="K6" s="448"/>
      <c r="L6" s="448"/>
      <c r="M6" s="448"/>
      <c r="N6" s="448"/>
      <c r="O6" s="448"/>
      <c r="P6" s="448"/>
      <c r="Q6" s="448"/>
      <c r="R6" s="448"/>
      <c r="S6" s="448"/>
      <c r="T6" s="448"/>
      <c r="U6" s="448"/>
      <c r="V6" s="448"/>
      <c r="W6" s="448"/>
      <c r="X6" s="448"/>
      <c r="Y6" s="448"/>
      <c r="Z6" s="448"/>
      <c r="AA6" s="448"/>
      <c r="AB6" s="448"/>
      <c r="AC6" s="448"/>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7" t="str">
        <f>'1. паспорт местоположение'!A9:C9</f>
        <v>Акционерное общество "Электромагистраль"</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row>
    <row r="9" spans="1:32" ht="18.75" customHeight="1" x14ac:dyDescent="0.25">
      <c r="A9" s="446" t="s">
        <v>8</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446"/>
      <c r="AB9" s="446"/>
      <c r="AC9" s="446"/>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7" t="str">
        <f>'1. паспорт местоположение'!A12:C12</f>
        <v>M_00.0001.000001</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row>
    <row r="12" spans="1:32" x14ac:dyDescent="0.25">
      <c r="A12" s="446" t="s">
        <v>7</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7" t="str">
        <f>'1. паспорт местоположение'!A15:C15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row>
    <row r="15" spans="1:32" ht="15.75" customHeight="1" x14ac:dyDescent="0.25">
      <c r="A15" s="446" t="s">
        <v>5</v>
      </c>
      <c r="B15" s="446"/>
      <c r="C15" s="446"/>
      <c r="D15" s="446"/>
      <c r="E15" s="446"/>
      <c r="F15" s="446"/>
      <c r="G15" s="446"/>
      <c r="H15" s="446"/>
      <c r="I15" s="446"/>
      <c r="J15" s="446"/>
      <c r="K15" s="446"/>
      <c r="L15" s="446"/>
      <c r="M15" s="446"/>
      <c r="N15" s="446"/>
      <c r="O15" s="446"/>
      <c r="P15" s="446"/>
      <c r="Q15" s="446"/>
      <c r="R15" s="446"/>
      <c r="S15" s="446"/>
      <c r="T15" s="446"/>
      <c r="U15" s="446"/>
      <c r="V15" s="446"/>
      <c r="W15" s="446"/>
      <c r="X15" s="446"/>
      <c r="Y15" s="446"/>
      <c r="Z15" s="446"/>
      <c r="AA15" s="446"/>
      <c r="AB15" s="446"/>
      <c r="AC15" s="446"/>
    </row>
    <row r="16" spans="1:32"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c r="AF16" s="204"/>
    </row>
    <row r="18" spans="1:34" x14ac:dyDescent="0.25">
      <c r="A18" s="454" t="s">
        <v>389</v>
      </c>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4"/>
      <c r="AC18" s="454"/>
    </row>
    <row r="20" spans="1:34" ht="33" customHeight="1" x14ac:dyDescent="0.25">
      <c r="A20" s="450" t="s">
        <v>183</v>
      </c>
      <c r="B20" s="440" t="s">
        <v>182</v>
      </c>
      <c r="C20" s="440" t="s">
        <v>439</v>
      </c>
      <c r="D20" s="440"/>
      <c r="E20" s="453" t="s">
        <v>505</v>
      </c>
      <c r="F20" s="453"/>
      <c r="G20" s="440" t="s">
        <v>447</v>
      </c>
      <c r="H20" s="439">
        <v>2025</v>
      </c>
      <c r="I20" s="439"/>
      <c r="J20" s="439"/>
      <c r="K20" s="439"/>
      <c r="L20" s="439">
        <v>2026</v>
      </c>
      <c r="M20" s="439"/>
      <c r="N20" s="439"/>
      <c r="O20" s="439"/>
      <c r="P20" s="439">
        <v>2027</v>
      </c>
      <c r="Q20" s="439"/>
      <c r="R20" s="439"/>
      <c r="S20" s="439"/>
      <c r="T20" s="439">
        <v>2028</v>
      </c>
      <c r="U20" s="439"/>
      <c r="V20" s="439"/>
      <c r="W20" s="439"/>
      <c r="X20" s="439">
        <v>2029</v>
      </c>
      <c r="Y20" s="439"/>
      <c r="Z20" s="439"/>
      <c r="AA20" s="439"/>
      <c r="AB20" s="455" t="s">
        <v>181</v>
      </c>
      <c r="AC20" s="455"/>
      <c r="AD20" s="202"/>
      <c r="AE20" s="439">
        <v>2030</v>
      </c>
      <c r="AF20" s="439"/>
      <c r="AG20" s="439"/>
      <c r="AH20" s="439"/>
    </row>
    <row r="21" spans="1:34" ht="99.75" customHeight="1" x14ac:dyDescent="0.25">
      <c r="A21" s="451"/>
      <c r="B21" s="440"/>
      <c r="C21" s="440"/>
      <c r="D21" s="440"/>
      <c r="E21" s="453"/>
      <c r="F21" s="453"/>
      <c r="G21" s="440"/>
      <c r="H21" s="440" t="s">
        <v>443</v>
      </c>
      <c r="I21" s="440"/>
      <c r="J21" s="440" t="s">
        <v>444</v>
      </c>
      <c r="K21" s="440"/>
      <c r="L21" s="440" t="s">
        <v>443</v>
      </c>
      <c r="M21" s="440"/>
      <c r="N21" s="440" t="s">
        <v>444</v>
      </c>
      <c r="O21" s="440"/>
      <c r="P21" s="440" t="s">
        <v>443</v>
      </c>
      <c r="Q21" s="440"/>
      <c r="R21" s="440" t="s">
        <v>444</v>
      </c>
      <c r="S21" s="440"/>
      <c r="T21" s="440" t="s">
        <v>443</v>
      </c>
      <c r="U21" s="440"/>
      <c r="V21" s="440" t="s">
        <v>444</v>
      </c>
      <c r="W21" s="440"/>
      <c r="X21" s="440" t="s">
        <v>443</v>
      </c>
      <c r="Y21" s="440"/>
      <c r="Z21" s="440" t="s">
        <v>444</v>
      </c>
      <c r="AA21" s="440"/>
      <c r="AB21" s="455"/>
      <c r="AC21" s="455"/>
      <c r="AE21" s="440" t="s">
        <v>1</v>
      </c>
      <c r="AF21" s="440"/>
      <c r="AG21" s="440" t="s">
        <v>444</v>
      </c>
      <c r="AH21" s="440"/>
    </row>
    <row r="22" spans="1:34" ht="89.25" customHeight="1" x14ac:dyDescent="0.25">
      <c r="A22" s="452"/>
      <c r="B22" s="440"/>
      <c r="C22" s="249" t="str">
        <f>H21</f>
        <v>Утвержденный план</v>
      </c>
      <c r="D22" s="249" t="s">
        <v>444</v>
      </c>
      <c r="E22" s="271" t="s">
        <v>446</v>
      </c>
      <c r="F22" s="271" t="s">
        <v>504</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213.29689375508926</v>
      </c>
      <c r="D24" s="261">
        <f t="shared" ref="D24:G24" si="0">D25+D26+D27+D32+D33</f>
        <v>245.66786170834069</v>
      </c>
      <c r="E24" s="262">
        <f>J24+N24+R24+V24+Z24+AE24</f>
        <v>40.053820158280004</v>
      </c>
      <c r="F24" s="262">
        <f t="shared" ref="F24:F26" si="1">N24+R24+V24+Z24+AE24</f>
        <v>0</v>
      </c>
      <c r="G24" s="253">
        <f t="shared" si="0"/>
        <v>19.799311112861812</v>
      </c>
      <c r="H24" s="253">
        <f>H25+H26+H27+H32+H33</f>
        <v>4.2720747057287296</v>
      </c>
      <c r="I24" s="253" t="s">
        <v>424</v>
      </c>
      <c r="J24" s="261">
        <f>J25+J26+J27+J32+J33</f>
        <v>40.053820158280004</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4.2720747057287296</v>
      </c>
      <c r="AC24" s="264">
        <f>J24+N24+R24+V24+Z24</f>
        <v>40.053820158280004</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178.67029124339885</v>
      </c>
      <c r="D27" s="261">
        <v>50.13510690336156</v>
      </c>
      <c r="E27" s="264">
        <f>J27+N27+R27+V27+Z27+AE27</f>
        <v>33.515001178707571</v>
      </c>
      <c r="F27" s="264">
        <f t="shared" ref="F27:F68" si="8">N27+R27+V27+Z27+AE27</f>
        <v>0</v>
      </c>
      <c r="G27" s="253">
        <v>19.799311112861812</v>
      </c>
      <c r="H27" s="253">
        <f>SUM(H28:H31)</f>
        <v>0</v>
      </c>
      <c r="I27" s="253" t="s">
        <v>424</v>
      </c>
      <c r="J27" s="261">
        <f>SUM(J28:J31)</f>
        <v>33.515001178707571</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33.515001178707571</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15.636989147847274</v>
      </c>
      <c r="F29" s="264">
        <f t="shared" si="8"/>
        <v>0</v>
      </c>
      <c r="G29" s="254" t="s">
        <v>424</v>
      </c>
      <c r="H29" s="254">
        <v>0</v>
      </c>
      <c r="I29" s="255">
        <v>0</v>
      </c>
      <c r="J29" s="263">
        <v>15.636989147847274</v>
      </c>
      <c r="K29" s="265" t="s">
        <v>648</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15.636989147847274</v>
      </c>
      <c r="AD29" s="204"/>
      <c r="AE29" s="274">
        <v>0</v>
      </c>
      <c r="AF29" s="276">
        <v>0</v>
      </c>
      <c r="AG29" s="278">
        <v>0</v>
      </c>
      <c r="AH29" s="278">
        <v>0</v>
      </c>
    </row>
    <row r="30" spans="1:34" x14ac:dyDescent="0.25">
      <c r="A30" s="58" t="s">
        <v>427</v>
      </c>
      <c r="B30" s="42" t="s">
        <v>164</v>
      </c>
      <c r="C30" s="255" t="s">
        <v>424</v>
      </c>
      <c r="D30" s="265" t="s">
        <v>424</v>
      </c>
      <c r="E30" s="264">
        <f t="shared" si="9"/>
        <v>9.6813131984861371</v>
      </c>
      <c r="F30" s="264">
        <f t="shared" si="8"/>
        <v>0</v>
      </c>
      <c r="G30" s="254" t="s">
        <v>424</v>
      </c>
      <c r="H30" s="254">
        <v>0</v>
      </c>
      <c r="I30" s="255">
        <v>0</v>
      </c>
      <c r="J30" s="263">
        <v>9.6813131984861371</v>
      </c>
      <c r="K30" s="265" t="s">
        <v>649</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9.6813131984861371</v>
      </c>
      <c r="AD30" s="204"/>
      <c r="AE30" s="274">
        <v>0</v>
      </c>
      <c r="AF30" s="274">
        <v>0</v>
      </c>
      <c r="AG30" s="278">
        <v>0</v>
      </c>
      <c r="AH30" s="278">
        <v>0</v>
      </c>
    </row>
    <row r="31" spans="1:34" x14ac:dyDescent="0.25">
      <c r="A31" s="58" t="s">
        <v>428</v>
      </c>
      <c r="B31" s="42" t="s">
        <v>162</v>
      </c>
      <c r="C31" s="255" t="s">
        <v>424</v>
      </c>
      <c r="D31" s="265" t="s">
        <v>424</v>
      </c>
      <c r="E31" s="264">
        <f t="shared" si="9"/>
        <v>8.1966988323741585</v>
      </c>
      <c r="F31" s="264">
        <f t="shared" si="8"/>
        <v>0</v>
      </c>
      <c r="G31" s="254" t="s">
        <v>424</v>
      </c>
      <c r="H31" s="254">
        <v>0</v>
      </c>
      <c r="I31" s="255">
        <v>0</v>
      </c>
      <c r="J31" s="263">
        <v>8.1966988323741585</v>
      </c>
      <c r="K31" s="265" t="s">
        <v>648</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8.1966988323741585</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34.626602511690407</v>
      </c>
      <c r="D33" s="263">
        <v>195.53275480497913</v>
      </c>
      <c r="E33" s="264">
        <f t="shared" si="9"/>
        <v>6.5388189795724321</v>
      </c>
      <c r="F33" s="264">
        <f t="shared" si="8"/>
        <v>0</v>
      </c>
      <c r="G33" s="254">
        <v>0</v>
      </c>
      <c r="H33" s="254">
        <v>4.2720747057287296</v>
      </c>
      <c r="I33" s="254">
        <f>I31</f>
        <v>0</v>
      </c>
      <c r="J33" s="263">
        <v>6.5388189795724321</v>
      </c>
      <c r="K33" s="263" t="str">
        <f>K31</f>
        <v>1;2;3;4</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4.2720747057287296</v>
      </c>
      <c r="AC33" s="264">
        <f t="shared" si="7"/>
        <v>6.5388189795724321</v>
      </c>
      <c r="AE33" s="274">
        <v>0</v>
      </c>
      <c r="AF33" s="274">
        <f>AF31</f>
        <v>0</v>
      </c>
      <c r="AG33" s="278">
        <v>0</v>
      </c>
      <c r="AH33" s="278">
        <v>0</v>
      </c>
    </row>
    <row r="34" spans="1:34" ht="47.25" x14ac:dyDescent="0.25">
      <c r="A34" s="60" t="s">
        <v>61</v>
      </c>
      <c r="B34" s="59" t="s">
        <v>170</v>
      </c>
      <c r="C34" s="253">
        <f>SUM(C35:C38)</f>
        <v>167.80970688228004</v>
      </c>
      <c r="D34" s="261">
        <f t="shared" ref="D34:G34" si="10">SUM(D35:D38)</f>
        <v>206.69184510228001</v>
      </c>
      <c r="E34" s="262">
        <f t="shared" si="9"/>
        <v>32.516537542280005</v>
      </c>
      <c r="F34" s="262">
        <f t="shared" si="8"/>
        <v>0</v>
      </c>
      <c r="G34" s="253">
        <f t="shared" si="10"/>
        <v>38.882138219999995</v>
      </c>
      <c r="H34" s="253">
        <f>SUM(H35:H38)</f>
        <v>0</v>
      </c>
      <c r="I34" s="253" t="s">
        <v>424</v>
      </c>
      <c r="J34" s="261">
        <f>SUM(J35:J38)</f>
        <v>32.516537542280005</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32.516537542280005</v>
      </c>
      <c r="AD34" s="204"/>
      <c r="AE34" s="273">
        <f>SUM(AE35:AE38)</f>
        <v>0</v>
      </c>
      <c r="AF34" s="273" t="s">
        <v>424</v>
      </c>
      <c r="AG34" s="278">
        <v>0</v>
      </c>
      <c r="AH34" s="278">
        <v>0</v>
      </c>
    </row>
    <row r="35" spans="1:34" x14ac:dyDescent="0.25">
      <c r="A35" s="60" t="s">
        <v>169</v>
      </c>
      <c r="B35" s="42" t="s">
        <v>168</v>
      </c>
      <c r="C35" s="254">
        <v>7.4716670000000001</v>
      </c>
      <c r="D35" s="263">
        <v>7.4716670000000001</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33.061849775806813</v>
      </c>
      <c r="D36" s="263">
        <v>52.02294997580681</v>
      </c>
      <c r="E36" s="264">
        <f t="shared" si="9"/>
        <v>14.784843725806812</v>
      </c>
      <c r="F36" s="264">
        <f t="shared" si="8"/>
        <v>0</v>
      </c>
      <c r="G36" s="254">
        <v>18.961100199999997</v>
      </c>
      <c r="H36" s="254">
        <v>0</v>
      </c>
      <c r="I36" s="254">
        <v>0</v>
      </c>
      <c r="J36" s="263">
        <v>14.784843725806812</v>
      </c>
      <c r="K36" s="265" t="s">
        <v>649</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14.784843725806812</v>
      </c>
      <c r="AE36" s="274">
        <v>0</v>
      </c>
      <c r="AF36" s="275">
        <v>0</v>
      </c>
      <c r="AG36" s="278">
        <v>0</v>
      </c>
      <c r="AH36" s="278">
        <v>0</v>
      </c>
    </row>
    <row r="37" spans="1:34" x14ac:dyDescent="0.25">
      <c r="A37" s="60" t="s">
        <v>165</v>
      </c>
      <c r="B37" s="42" t="s">
        <v>164</v>
      </c>
      <c r="C37" s="254">
        <v>112.46471756995534</v>
      </c>
      <c r="D37" s="263">
        <v>126.61996295995533</v>
      </c>
      <c r="E37" s="264">
        <f t="shared" si="9"/>
        <v>9.6417913399553274</v>
      </c>
      <c r="F37" s="264">
        <f t="shared" si="8"/>
        <v>0</v>
      </c>
      <c r="G37" s="254">
        <v>14.155245390000001</v>
      </c>
      <c r="H37" s="254">
        <v>0</v>
      </c>
      <c r="I37" s="254">
        <v>0</v>
      </c>
      <c r="J37" s="263">
        <v>9.6417913399553274</v>
      </c>
      <c r="K37" s="265" t="s">
        <v>649</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9.6417913399553274</v>
      </c>
      <c r="AE37" s="274">
        <v>0</v>
      </c>
      <c r="AF37" s="275">
        <v>0</v>
      </c>
      <c r="AG37" s="278">
        <v>0</v>
      </c>
      <c r="AH37" s="278">
        <v>0</v>
      </c>
    </row>
    <row r="38" spans="1:34" x14ac:dyDescent="0.25">
      <c r="A38" s="60" t="s">
        <v>163</v>
      </c>
      <c r="B38" s="42" t="s">
        <v>162</v>
      </c>
      <c r="C38" s="254">
        <v>14.811472536517863</v>
      </c>
      <c r="D38" s="263">
        <v>20.577265166517865</v>
      </c>
      <c r="E38" s="264">
        <f t="shared" si="9"/>
        <v>8.0899024765178638</v>
      </c>
      <c r="F38" s="264">
        <f t="shared" si="8"/>
        <v>0</v>
      </c>
      <c r="G38" s="254">
        <v>5.76579263</v>
      </c>
      <c r="H38" s="254">
        <v>0</v>
      </c>
      <c r="I38" s="254">
        <v>0</v>
      </c>
      <c r="J38" s="263">
        <v>8.0899024765178638</v>
      </c>
      <c r="K38" s="265" t="s">
        <v>648</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8.0899024765178638</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22</v>
      </c>
      <c r="D46" s="263">
        <v>22</v>
      </c>
      <c r="E46" s="264">
        <f t="shared" si="9"/>
        <v>4</v>
      </c>
      <c r="F46" s="264">
        <f t="shared" si="8"/>
        <v>0</v>
      </c>
      <c r="G46" s="254">
        <v>5</v>
      </c>
      <c r="H46" s="254">
        <v>9</v>
      </c>
      <c r="I46" s="255" t="s">
        <v>59</v>
      </c>
      <c r="J46" s="263">
        <v>4</v>
      </c>
      <c r="K46" s="265" t="s">
        <v>59</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9</v>
      </c>
      <c r="AC46" s="264">
        <f t="shared" si="7"/>
        <v>4</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22</v>
      </c>
      <c r="D54" s="263">
        <v>22</v>
      </c>
      <c r="E54" s="264">
        <f t="shared" si="9"/>
        <v>4</v>
      </c>
      <c r="F54" s="264">
        <f t="shared" si="8"/>
        <v>0</v>
      </c>
      <c r="G54" s="254">
        <v>5</v>
      </c>
      <c r="H54" s="254">
        <v>9</v>
      </c>
      <c r="I54" s="255" t="s">
        <v>59</v>
      </c>
      <c r="J54" s="263">
        <v>4</v>
      </c>
      <c r="K54" s="265" t="s">
        <v>59</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9</v>
      </c>
      <c r="AC54" s="264">
        <f t="shared" si="7"/>
        <v>4</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178.72768962555568</v>
      </c>
      <c r="D56" s="263">
        <v>206.69184510394666</v>
      </c>
      <c r="E56" s="264">
        <f t="shared" si="9"/>
        <v>46.525537543946676</v>
      </c>
      <c r="F56" s="264">
        <f t="shared" si="8"/>
        <v>0</v>
      </c>
      <c r="G56" s="254">
        <v>43.803638219999996</v>
      </c>
      <c r="H56" s="254">
        <v>38.60267645119449</v>
      </c>
      <c r="I56" s="255" t="s">
        <v>59</v>
      </c>
      <c r="J56" s="263">
        <v>46.525537543946676</v>
      </c>
      <c r="K56" s="265" t="s">
        <v>59</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38.60267645119449</v>
      </c>
      <c r="AC56" s="264">
        <f t="shared" si="7"/>
        <v>46.525537543946676</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22</v>
      </c>
      <c r="D61" s="263">
        <v>22</v>
      </c>
      <c r="E61" s="264">
        <f t="shared" si="9"/>
        <v>4</v>
      </c>
      <c r="F61" s="264">
        <f t="shared" si="8"/>
        <v>0</v>
      </c>
      <c r="G61" s="254">
        <v>5</v>
      </c>
      <c r="H61" s="254">
        <v>9</v>
      </c>
      <c r="I61" s="255" t="s">
        <v>59</v>
      </c>
      <c r="J61" s="263">
        <v>4</v>
      </c>
      <c r="K61" s="265" t="s">
        <v>59</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9</v>
      </c>
      <c r="AC61" s="264">
        <f t="shared" si="7"/>
        <v>4</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5" t="s">
        <v>448</v>
      </c>
      <c r="C69" s="445"/>
      <c r="D69" s="445"/>
      <c r="E69" s="445"/>
      <c r="F69" s="445"/>
      <c r="G69" s="445"/>
      <c r="H69" s="445"/>
      <c r="I69" s="445"/>
      <c r="J69" s="445"/>
      <c r="K69" s="445"/>
      <c r="L69" s="445"/>
      <c r="M69" s="445"/>
      <c r="N69" s="445"/>
      <c r="O69" s="445"/>
      <c r="P69" s="445"/>
      <c r="Q69" s="445"/>
      <c r="R69" s="445"/>
      <c r="S69" s="445"/>
      <c r="T69" s="445"/>
      <c r="U69" s="445"/>
      <c r="V69" s="445"/>
      <c r="W69" s="445"/>
      <c r="X69" s="445"/>
      <c r="Y69" s="445"/>
      <c r="Z69" s="445"/>
      <c r="AA69" s="445"/>
      <c r="AB69" s="445"/>
      <c r="AC69" s="445"/>
    </row>
    <row r="70" spans="1:34" ht="32.25" customHeight="1" x14ac:dyDescent="0.25">
      <c r="B70" s="442"/>
      <c r="C70" s="442"/>
      <c r="D70" s="442"/>
      <c r="E70" s="442"/>
      <c r="F70" s="442"/>
      <c r="G70" s="442"/>
      <c r="H70" s="442"/>
      <c r="I70" s="44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3"/>
      <c r="C72" s="443"/>
      <c r="D72" s="443"/>
      <c r="E72" s="443"/>
      <c r="F72" s="443"/>
      <c r="G72" s="443"/>
      <c r="H72" s="443"/>
      <c r="I72" s="443"/>
      <c r="J72" s="196"/>
      <c r="K72" s="196"/>
    </row>
    <row r="74" spans="1:34" ht="36.75" customHeight="1" x14ac:dyDescent="0.25">
      <c r="B74" s="442"/>
      <c r="C74" s="442"/>
      <c r="D74" s="442"/>
      <c r="E74" s="442"/>
      <c r="F74" s="442"/>
      <c r="G74" s="442"/>
      <c r="H74" s="442"/>
      <c r="I74" s="442"/>
      <c r="J74" s="195"/>
      <c r="K74" s="195"/>
    </row>
    <row r="75" spans="1:34" x14ac:dyDescent="0.25">
      <c r="B75" s="56"/>
      <c r="C75" s="256"/>
      <c r="D75" s="266"/>
      <c r="E75" s="266"/>
      <c r="F75" s="266"/>
      <c r="N75" s="200"/>
    </row>
    <row r="76" spans="1:34" ht="51" customHeight="1" x14ac:dyDescent="0.25">
      <c r="B76" s="442"/>
      <c r="C76" s="442"/>
      <c r="D76" s="442"/>
      <c r="E76" s="442"/>
      <c r="F76" s="442"/>
      <c r="G76" s="442"/>
      <c r="H76" s="442"/>
      <c r="I76" s="442"/>
      <c r="J76" s="195"/>
      <c r="K76" s="195"/>
      <c r="N76" s="200"/>
    </row>
    <row r="77" spans="1:34" ht="32.25" customHeight="1" x14ac:dyDescent="0.25">
      <c r="B77" s="443"/>
      <c r="C77" s="443"/>
      <c r="D77" s="443"/>
      <c r="E77" s="443"/>
      <c r="F77" s="443"/>
      <c r="G77" s="443"/>
      <c r="H77" s="443"/>
      <c r="I77" s="443"/>
      <c r="J77" s="196"/>
      <c r="K77" s="196"/>
    </row>
    <row r="78" spans="1:34" ht="51.75" customHeight="1" x14ac:dyDescent="0.25">
      <c r="B78" s="442"/>
      <c r="C78" s="442"/>
      <c r="D78" s="442"/>
      <c r="E78" s="442"/>
      <c r="F78" s="442"/>
      <c r="G78" s="442"/>
      <c r="H78" s="442"/>
      <c r="I78" s="442"/>
      <c r="J78" s="195"/>
      <c r="K78" s="195"/>
    </row>
    <row r="79" spans="1:34" ht="21.75" customHeight="1" x14ac:dyDescent="0.25">
      <c r="B79" s="444"/>
      <c r="C79" s="444"/>
      <c r="D79" s="444"/>
      <c r="E79" s="444"/>
      <c r="F79" s="444"/>
      <c r="G79" s="444"/>
      <c r="H79" s="444"/>
      <c r="I79" s="444"/>
      <c r="J79" s="197"/>
      <c r="K79" s="197"/>
      <c r="L79" s="55"/>
      <c r="M79" s="55"/>
    </row>
    <row r="80" spans="1:34" ht="23.25" customHeight="1" x14ac:dyDescent="0.25">
      <c r="B80" s="55"/>
      <c r="C80" s="257"/>
      <c r="D80" s="267"/>
      <c r="E80" s="267"/>
      <c r="F80" s="267"/>
    </row>
    <row r="81" spans="2:11" ht="18.75" customHeight="1" x14ac:dyDescent="0.25">
      <c r="B81" s="441"/>
      <c r="C81" s="441"/>
      <c r="D81" s="441"/>
      <c r="E81" s="441"/>
      <c r="F81" s="441"/>
      <c r="G81" s="441"/>
      <c r="H81" s="441"/>
      <c r="I81" s="441"/>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M_00.0001.000001</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0" t="s">
        <v>402</v>
      </c>
      <c r="B21" s="470"/>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470"/>
      <c r="AB21" s="470"/>
      <c r="AC21" s="470"/>
      <c r="AD21" s="470"/>
      <c r="AE21" s="470"/>
      <c r="AF21" s="470"/>
      <c r="AG21" s="470"/>
      <c r="AH21" s="470"/>
      <c r="AI21" s="470"/>
      <c r="AJ21" s="470"/>
      <c r="AK21" s="470"/>
      <c r="AL21" s="470"/>
      <c r="AM21" s="470"/>
      <c r="AN21" s="470"/>
      <c r="AO21" s="470"/>
      <c r="AP21" s="470"/>
      <c r="AQ21" s="470"/>
      <c r="AR21" s="470"/>
      <c r="AS21" s="470"/>
      <c r="AT21" s="470"/>
      <c r="AU21" s="470"/>
      <c r="AV21" s="470"/>
      <c r="AW21" s="470"/>
    </row>
    <row r="22" spans="1:56" s="20" customFormat="1" ht="58.5" customHeight="1" x14ac:dyDescent="0.25">
      <c r="A22" s="461" t="s">
        <v>50</v>
      </c>
      <c r="B22" s="472" t="s">
        <v>24</v>
      </c>
      <c r="C22" s="461" t="s">
        <v>49</v>
      </c>
      <c r="D22" s="461" t="s">
        <v>48</v>
      </c>
      <c r="E22" s="475" t="s">
        <v>413</v>
      </c>
      <c r="F22" s="476"/>
      <c r="G22" s="476"/>
      <c r="H22" s="476"/>
      <c r="I22" s="476"/>
      <c r="J22" s="476"/>
      <c r="K22" s="476"/>
      <c r="L22" s="477"/>
      <c r="M22" s="461" t="s">
        <v>47</v>
      </c>
      <c r="N22" s="461" t="s">
        <v>46</v>
      </c>
      <c r="O22" s="461" t="s">
        <v>45</v>
      </c>
      <c r="P22" s="456" t="s">
        <v>205</v>
      </c>
      <c r="Q22" s="456" t="s">
        <v>44</v>
      </c>
      <c r="R22" s="456" t="s">
        <v>43</v>
      </c>
      <c r="S22" s="456" t="s">
        <v>42</v>
      </c>
      <c r="T22" s="456"/>
      <c r="U22" s="478" t="s">
        <v>41</v>
      </c>
      <c r="V22" s="478" t="s">
        <v>40</v>
      </c>
      <c r="W22" s="456" t="s">
        <v>39</v>
      </c>
      <c r="X22" s="456" t="s">
        <v>38</v>
      </c>
      <c r="Y22" s="456" t="s">
        <v>37</v>
      </c>
      <c r="Z22" s="463" t="s">
        <v>36</v>
      </c>
      <c r="AA22" s="456" t="s">
        <v>35</v>
      </c>
      <c r="AB22" s="456" t="s">
        <v>34</v>
      </c>
      <c r="AC22" s="456" t="s">
        <v>33</v>
      </c>
      <c r="AD22" s="456" t="s">
        <v>32</v>
      </c>
      <c r="AE22" s="456" t="s">
        <v>430</v>
      </c>
      <c r="AF22" s="456" t="s">
        <v>31</v>
      </c>
      <c r="AG22" s="456"/>
      <c r="AH22" s="456"/>
      <c r="AI22" s="456"/>
      <c r="AJ22" s="456"/>
      <c r="AK22" s="456"/>
      <c r="AL22" s="456"/>
      <c r="AM22" s="456" t="s">
        <v>30</v>
      </c>
      <c r="AN22" s="456"/>
      <c r="AO22" s="456"/>
      <c r="AP22" s="456"/>
      <c r="AQ22" s="456" t="s">
        <v>29</v>
      </c>
      <c r="AR22" s="456"/>
      <c r="AS22" s="456" t="s">
        <v>28</v>
      </c>
      <c r="AT22" s="456" t="s">
        <v>27</v>
      </c>
      <c r="AU22" s="456" t="s">
        <v>441</v>
      </c>
      <c r="AV22" s="456" t="s">
        <v>26</v>
      </c>
      <c r="AW22" s="464" t="s">
        <v>25</v>
      </c>
      <c r="AX22" s="481" t="s">
        <v>506</v>
      </c>
      <c r="AY22" s="481" t="s">
        <v>507</v>
      </c>
      <c r="AZ22" s="481" t="s">
        <v>433</v>
      </c>
      <c r="BA22" s="481" t="s">
        <v>434</v>
      </c>
      <c r="BB22" s="481" t="s">
        <v>329</v>
      </c>
      <c r="BC22" s="481"/>
      <c r="BD22" s="481"/>
    </row>
    <row r="23" spans="1:56" s="20" customFormat="1" ht="64.5" customHeight="1" x14ac:dyDescent="0.25">
      <c r="A23" s="471"/>
      <c r="B23" s="473"/>
      <c r="C23" s="471"/>
      <c r="D23" s="471"/>
      <c r="E23" s="466" t="s">
        <v>23</v>
      </c>
      <c r="F23" s="457" t="s">
        <v>129</v>
      </c>
      <c r="G23" s="457" t="s">
        <v>128</v>
      </c>
      <c r="H23" s="457" t="s">
        <v>127</v>
      </c>
      <c r="I23" s="459" t="s">
        <v>348</v>
      </c>
      <c r="J23" s="459" t="s">
        <v>349</v>
      </c>
      <c r="K23" s="459" t="s">
        <v>350</v>
      </c>
      <c r="L23" s="457" t="s">
        <v>78</v>
      </c>
      <c r="M23" s="471"/>
      <c r="N23" s="471"/>
      <c r="O23" s="471"/>
      <c r="P23" s="456"/>
      <c r="Q23" s="456"/>
      <c r="R23" s="456"/>
      <c r="S23" s="468" t="s">
        <v>1</v>
      </c>
      <c r="T23" s="468" t="s">
        <v>11</v>
      </c>
      <c r="U23" s="478"/>
      <c r="V23" s="478"/>
      <c r="W23" s="456"/>
      <c r="X23" s="456"/>
      <c r="Y23" s="456"/>
      <c r="Z23" s="456"/>
      <c r="AA23" s="456"/>
      <c r="AB23" s="456"/>
      <c r="AC23" s="456"/>
      <c r="AD23" s="456"/>
      <c r="AE23" s="456"/>
      <c r="AF23" s="456" t="s">
        <v>22</v>
      </c>
      <c r="AG23" s="456"/>
      <c r="AH23" s="456"/>
      <c r="AI23" s="456" t="s">
        <v>21</v>
      </c>
      <c r="AJ23" s="456"/>
      <c r="AK23" s="461" t="s">
        <v>20</v>
      </c>
      <c r="AL23" s="461" t="s">
        <v>19</v>
      </c>
      <c r="AM23" s="461" t="s">
        <v>18</v>
      </c>
      <c r="AN23" s="461" t="s">
        <v>17</v>
      </c>
      <c r="AO23" s="461" t="s">
        <v>16</v>
      </c>
      <c r="AP23" s="461" t="s">
        <v>15</v>
      </c>
      <c r="AQ23" s="461" t="s">
        <v>14</v>
      </c>
      <c r="AR23" s="479" t="s">
        <v>11</v>
      </c>
      <c r="AS23" s="456"/>
      <c r="AT23" s="456"/>
      <c r="AU23" s="456"/>
      <c r="AV23" s="456"/>
      <c r="AW23" s="465"/>
      <c r="AX23" s="482"/>
      <c r="AY23" s="482"/>
      <c r="AZ23" s="482"/>
      <c r="BA23" s="482"/>
      <c r="BB23" s="482"/>
      <c r="BC23" s="482"/>
      <c r="BD23" s="482"/>
    </row>
    <row r="24" spans="1:56" s="20" customFormat="1" ht="96.75" customHeight="1" x14ac:dyDescent="0.25">
      <c r="A24" s="462"/>
      <c r="B24" s="474"/>
      <c r="C24" s="462"/>
      <c r="D24" s="462"/>
      <c r="E24" s="467"/>
      <c r="F24" s="458"/>
      <c r="G24" s="458"/>
      <c r="H24" s="458"/>
      <c r="I24" s="460"/>
      <c r="J24" s="460"/>
      <c r="K24" s="460"/>
      <c r="L24" s="458"/>
      <c r="M24" s="462"/>
      <c r="N24" s="462"/>
      <c r="O24" s="462"/>
      <c r="P24" s="456"/>
      <c r="Q24" s="456"/>
      <c r="R24" s="456"/>
      <c r="S24" s="469"/>
      <c r="T24" s="469"/>
      <c r="U24" s="478"/>
      <c r="V24" s="478"/>
      <c r="W24" s="456"/>
      <c r="X24" s="456"/>
      <c r="Y24" s="456"/>
      <c r="Z24" s="456"/>
      <c r="AA24" s="456"/>
      <c r="AB24" s="456"/>
      <c r="AC24" s="456"/>
      <c r="AD24" s="456"/>
      <c r="AE24" s="456"/>
      <c r="AF24" s="115" t="s">
        <v>13</v>
      </c>
      <c r="AG24" s="149" t="s">
        <v>431</v>
      </c>
      <c r="AH24" s="115" t="s">
        <v>12</v>
      </c>
      <c r="AI24" s="116" t="s">
        <v>1</v>
      </c>
      <c r="AJ24" s="116" t="s">
        <v>11</v>
      </c>
      <c r="AK24" s="462"/>
      <c r="AL24" s="462"/>
      <c r="AM24" s="462"/>
      <c r="AN24" s="462"/>
      <c r="AO24" s="462"/>
      <c r="AP24" s="462"/>
      <c r="AQ24" s="462"/>
      <c r="AR24" s="480"/>
      <c r="AS24" s="456"/>
      <c r="AT24" s="456"/>
      <c r="AU24" s="456"/>
      <c r="AV24" s="456"/>
      <c r="AW24" s="465"/>
      <c r="AX24" s="483"/>
      <c r="AY24" s="483"/>
      <c r="AZ24" s="483"/>
      <c r="BA24" s="483"/>
      <c r="BB24" s="483"/>
      <c r="BC24" s="483"/>
      <c r="BD24" s="483"/>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45992</v>
      </c>
      <c r="E26" s="173">
        <v>22</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299464.37427000003</v>
      </c>
      <c r="Q26" s="173" t="s">
        <v>424</v>
      </c>
      <c r="R26" s="175">
        <f>SUM(R27:R86)</f>
        <v>298351.61409000005</v>
      </c>
      <c r="S26" s="173" t="s">
        <v>424</v>
      </c>
      <c r="T26" s="173" t="s">
        <v>424</v>
      </c>
      <c r="U26" s="173" t="s">
        <v>424</v>
      </c>
      <c r="V26" s="173" t="s">
        <v>424</v>
      </c>
      <c r="W26" s="173" t="s">
        <v>424</v>
      </c>
      <c r="X26" s="173" t="s">
        <v>424</v>
      </c>
      <c r="Y26" s="173" t="s">
        <v>424</v>
      </c>
      <c r="Z26" s="173" t="s">
        <v>424</v>
      </c>
      <c r="AA26" s="173" t="s">
        <v>424</v>
      </c>
      <c r="AB26" s="175">
        <f>SUM(AB27:AB86)</f>
        <v>287467.54951000004</v>
      </c>
      <c r="AC26" s="173" t="s">
        <v>424</v>
      </c>
      <c r="AD26" s="175">
        <f>SUM(AD27:AD86)</f>
        <v>39213214.298355892</v>
      </c>
      <c r="AE26" s="175">
        <f>SUM(AE27:AE86)</f>
        <v>39019230.423696004</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169530.09945000001</v>
      </c>
      <c r="AY26" s="175">
        <f t="shared" si="46"/>
        <v>201080.20468000002</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2724.2307999999998</v>
      </c>
      <c r="Q27" s="205" t="s">
        <v>514</v>
      </c>
      <c r="R27" s="206">
        <v>2724.23</v>
      </c>
      <c r="S27" s="205" t="s">
        <v>515</v>
      </c>
      <c r="T27" s="205" t="s">
        <v>515</v>
      </c>
      <c r="U27" s="205">
        <v>4</v>
      </c>
      <c r="V27" s="205">
        <v>5</v>
      </c>
      <c r="W27" s="205" t="s">
        <v>516</v>
      </c>
      <c r="X27" s="205" t="s">
        <v>517</v>
      </c>
      <c r="Y27" s="205" t="s">
        <v>518</v>
      </c>
      <c r="Z27" s="205">
        <v>1</v>
      </c>
      <c r="AA27" s="205" t="s">
        <v>519</v>
      </c>
      <c r="AB27" s="206">
        <v>2085</v>
      </c>
      <c r="AC27" s="205" t="s">
        <v>520</v>
      </c>
      <c r="AD27" s="206">
        <v>2502</v>
      </c>
      <c r="AE27" s="247">
        <f>IF(IFERROR(AD27-AY27,"нд")&lt;0,0,IFERROR(AD27-AY27,"нд"))</f>
        <v>0</v>
      </c>
      <c r="AF27" s="205">
        <v>32312045924</v>
      </c>
      <c r="AG27" s="205" t="s">
        <v>521</v>
      </c>
      <c r="AH27" s="205" t="s">
        <v>522</v>
      </c>
      <c r="AI27" s="207">
        <v>44957</v>
      </c>
      <c r="AJ27" s="207">
        <v>44946</v>
      </c>
      <c r="AK27" s="207">
        <v>44964</v>
      </c>
      <c r="AL27" s="207">
        <v>44994</v>
      </c>
      <c r="AM27" s="205" t="s">
        <v>424</v>
      </c>
      <c r="AN27" s="205" t="s">
        <v>424</v>
      </c>
      <c r="AO27" s="205" t="s">
        <v>424</v>
      </c>
      <c r="AP27" s="205" t="s">
        <v>424</v>
      </c>
      <c r="AQ27" s="207">
        <v>45014</v>
      </c>
      <c r="AR27" s="207">
        <v>45014</v>
      </c>
      <c r="AS27" s="207">
        <v>45014</v>
      </c>
      <c r="AT27" s="207">
        <v>45014</v>
      </c>
      <c r="AU27" s="207">
        <v>45271</v>
      </c>
      <c r="AV27" s="205" t="s">
        <v>424</v>
      </c>
      <c r="AW27" s="205" t="s">
        <v>424</v>
      </c>
      <c r="AX27" s="208">
        <v>2085</v>
      </c>
      <c r="AY27" s="208">
        <v>2502</v>
      </c>
      <c r="AZ27" s="206" t="s">
        <v>523</v>
      </c>
      <c r="BA27" s="206" t="s">
        <v>511</v>
      </c>
      <c r="BB27" s="206" t="s">
        <v>524</v>
      </c>
      <c r="BC27" s="206" t="s">
        <v>525</v>
      </c>
      <c r="BD27" s="206" t="str">
        <f>CONCATENATE(BB27,", ",BA27,", ",N27,", ","договор № ",BC27)</f>
        <v>ООО «ВеллЭнерджи», ПИР, Выполнение проектно-изыскательских работ по проекту "Реконструкция ПС 220 кВ Тулинская в части замены ячеек выключателей 220 кВ, с выполнением сопутствующего объема работ", договор № ИП-23-00075 от 27.07.2023</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526</v>
      </c>
      <c r="N28" s="205" t="s">
        <v>527</v>
      </c>
      <c r="O28" s="205" t="s">
        <v>513</v>
      </c>
      <c r="P28" s="206">
        <v>18590</v>
      </c>
      <c r="Q28" s="205" t="s">
        <v>514</v>
      </c>
      <c r="R28" s="206">
        <v>18590</v>
      </c>
      <c r="S28" s="205" t="s">
        <v>528</v>
      </c>
      <c r="T28" s="205" t="s">
        <v>528</v>
      </c>
      <c r="U28" s="205">
        <v>5</v>
      </c>
      <c r="V28" s="205">
        <v>2</v>
      </c>
      <c r="W28" s="205" t="s">
        <v>529</v>
      </c>
      <c r="X28" s="205" t="s">
        <v>530</v>
      </c>
      <c r="Y28" s="205" t="s">
        <v>531</v>
      </c>
      <c r="Z28" s="205">
        <v>1</v>
      </c>
      <c r="AA28" s="205">
        <v>18495</v>
      </c>
      <c r="AB28" s="206">
        <v>18495</v>
      </c>
      <c r="AC28" s="205" t="s">
        <v>532</v>
      </c>
      <c r="AD28" s="206">
        <v>22194</v>
      </c>
      <c r="AE28" s="247">
        <f t="shared" ref="AE28:AE86" si="49">IF(IFERROR(AD28-AY28,"нд")&lt;0,0,IFERROR(AD28-AY28,"нд"))</f>
        <v>0</v>
      </c>
      <c r="AF28" s="205">
        <v>32312145031</v>
      </c>
      <c r="AG28" s="205" t="s">
        <v>521</v>
      </c>
      <c r="AH28" s="205" t="s">
        <v>522</v>
      </c>
      <c r="AI28" s="207">
        <v>44985</v>
      </c>
      <c r="AJ28" s="207">
        <v>44983</v>
      </c>
      <c r="AK28" s="207">
        <v>44992</v>
      </c>
      <c r="AL28" s="207">
        <v>45019</v>
      </c>
      <c r="AM28" s="205" t="s">
        <v>424</v>
      </c>
      <c r="AN28" s="205" t="s">
        <v>424</v>
      </c>
      <c r="AO28" s="205" t="s">
        <v>424</v>
      </c>
      <c r="AP28" s="205" t="s">
        <v>424</v>
      </c>
      <c r="AQ28" s="207">
        <v>45039</v>
      </c>
      <c r="AR28" s="207">
        <v>45037</v>
      </c>
      <c r="AS28" s="207">
        <v>45039</v>
      </c>
      <c r="AT28" s="207">
        <v>45037</v>
      </c>
      <c r="AU28" s="207">
        <v>45172</v>
      </c>
      <c r="AV28" s="205" t="s">
        <v>424</v>
      </c>
      <c r="AW28" s="205" t="s">
        <v>424</v>
      </c>
      <c r="AX28" s="206">
        <v>18495</v>
      </c>
      <c r="AY28" s="206">
        <v>22194</v>
      </c>
      <c r="AZ28" s="206" t="s">
        <v>533</v>
      </c>
      <c r="BA28" s="206" t="s">
        <v>526</v>
      </c>
      <c r="BB28" s="206" t="s">
        <v>532</v>
      </c>
      <c r="BC28" s="206" t="s">
        <v>534</v>
      </c>
      <c r="BD28" s="206" t="str">
        <f t="shared" ref="BD28:BD86" si="50">CONCATENATE(BB28,", ",BA28,", ",N28,", ","договор № ",BC28)</f>
        <v>ООО "ИЦС", ТМЦ, Поставка высоковольтного выключателя, договор № ПД-23-00121 от 21.04.2023</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511</v>
      </c>
      <c r="N29" s="205" t="s">
        <v>535</v>
      </c>
      <c r="O29" s="205" t="s">
        <v>513</v>
      </c>
      <c r="P29" s="206">
        <v>4502.8900000000003</v>
      </c>
      <c r="Q29" s="205" t="s">
        <v>514</v>
      </c>
      <c r="R29" s="206">
        <v>4502.8900000000003</v>
      </c>
      <c r="S29" s="205" t="s">
        <v>515</v>
      </c>
      <c r="T29" s="205" t="s">
        <v>515</v>
      </c>
      <c r="U29" s="205">
        <v>4</v>
      </c>
      <c r="V29" s="205">
        <v>9</v>
      </c>
      <c r="W29" s="205" t="s">
        <v>536</v>
      </c>
      <c r="X29" s="205" t="s">
        <v>537</v>
      </c>
      <c r="Y29" s="205" t="s">
        <v>538</v>
      </c>
      <c r="Z29" s="205">
        <v>1</v>
      </c>
      <c r="AA29" s="205" t="s">
        <v>539</v>
      </c>
      <c r="AB29" s="206">
        <v>3100</v>
      </c>
      <c r="AC29" s="205" t="s">
        <v>540</v>
      </c>
      <c r="AD29" s="206">
        <v>3720</v>
      </c>
      <c r="AE29" s="247">
        <f t="shared" si="49"/>
        <v>0</v>
      </c>
      <c r="AF29" s="205">
        <v>31907796059</v>
      </c>
      <c r="AG29" s="205" t="s">
        <v>521</v>
      </c>
      <c r="AH29" s="205" t="s">
        <v>541</v>
      </c>
      <c r="AI29" s="207">
        <v>43585</v>
      </c>
      <c r="AJ29" s="207">
        <v>43592</v>
      </c>
      <c r="AK29" s="207">
        <v>43600</v>
      </c>
      <c r="AL29" s="207">
        <v>43609</v>
      </c>
      <c r="AM29" s="205" t="s">
        <v>424</v>
      </c>
      <c r="AN29" s="205" t="s">
        <v>424</v>
      </c>
      <c r="AO29" s="205" t="s">
        <v>424</v>
      </c>
      <c r="AP29" s="205" t="s">
        <v>424</v>
      </c>
      <c r="AQ29" s="207">
        <v>43629</v>
      </c>
      <c r="AR29" s="207">
        <v>43636</v>
      </c>
      <c r="AS29" s="207">
        <v>43629</v>
      </c>
      <c r="AT29" s="207">
        <v>44165</v>
      </c>
      <c r="AU29" s="207">
        <v>43824</v>
      </c>
      <c r="AV29" s="205" t="s">
        <v>424</v>
      </c>
      <c r="AW29" s="205" t="s">
        <v>424</v>
      </c>
      <c r="AX29" s="206">
        <v>3100</v>
      </c>
      <c r="AY29" s="206">
        <v>3720</v>
      </c>
      <c r="AZ29" s="206" t="s">
        <v>523</v>
      </c>
      <c r="BA29" s="206" t="s">
        <v>511</v>
      </c>
      <c r="BB29" s="206" t="s">
        <v>540</v>
      </c>
      <c r="BC29" s="206" t="s">
        <v>542</v>
      </c>
      <c r="BD29" s="206" t="str">
        <f t="shared" si="50"/>
        <v>ООО "ПЦ Сибири", ПИР, Проектно-изыскательские работы по реконструкции ПС 220 кВ Тулинская в части замены ячеек выключателей 220 кВ, с выполнением сопутствующего объема работ, договор № ИП-19-000172 от 20.06.2019</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526</v>
      </c>
      <c r="N30" s="205" t="s">
        <v>543</v>
      </c>
      <c r="O30" s="205" t="s">
        <v>513</v>
      </c>
      <c r="P30" s="206">
        <v>15000</v>
      </c>
      <c r="Q30" s="205" t="s">
        <v>514</v>
      </c>
      <c r="R30" s="206">
        <v>15000</v>
      </c>
      <c r="S30" s="205" t="s">
        <v>544</v>
      </c>
      <c r="T30" s="205" t="s">
        <v>544</v>
      </c>
      <c r="U30" s="205">
        <v>3</v>
      </c>
      <c r="V30" s="205">
        <v>3</v>
      </c>
      <c r="W30" s="205" t="s">
        <v>545</v>
      </c>
      <c r="X30" s="205" t="s">
        <v>546</v>
      </c>
      <c r="Y30" s="205" t="s">
        <v>531</v>
      </c>
      <c r="Z30" s="205">
        <v>1</v>
      </c>
      <c r="AA30" s="205" t="s">
        <v>547</v>
      </c>
      <c r="AB30" s="206">
        <v>14790</v>
      </c>
      <c r="AC30" s="205" t="s">
        <v>548</v>
      </c>
      <c r="AD30" s="206">
        <v>17748</v>
      </c>
      <c r="AE30" s="247">
        <f t="shared" si="49"/>
        <v>0</v>
      </c>
      <c r="AF30" s="205">
        <v>31908464476</v>
      </c>
      <c r="AG30" s="205" t="s">
        <v>521</v>
      </c>
      <c r="AH30" s="205" t="s">
        <v>541</v>
      </c>
      <c r="AI30" s="207">
        <v>43769</v>
      </c>
      <c r="AJ30" s="207">
        <v>43777</v>
      </c>
      <c r="AK30" s="207">
        <v>43781</v>
      </c>
      <c r="AL30" s="207">
        <v>43810</v>
      </c>
      <c r="AM30" s="205" t="s">
        <v>424</v>
      </c>
      <c r="AN30" s="205" t="s">
        <v>424</v>
      </c>
      <c r="AO30" s="205" t="s">
        <v>424</v>
      </c>
      <c r="AP30" s="205" t="s">
        <v>424</v>
      </c>
      <c r="AQ30" s="207">
        <v>43830</v>
      </c>
      <c r="AR30" s="207">
        <v>43817</v>
      </c>
      <c r="AS30" s="207">
        <v>43830</v>
      </c>
      <c r="AT30" s="207">
        <v>44165</v>
      </c>
      <c r="AU30" s="207">
        <v>44144</v>
      </c>
      <c r="AV30" s="205" t="s">
        <v>424</v>
      </c>
      <c r="AW30" s="205" t="s">
        <v>424</v>
      </c>
      <c r="AX30" s="206">
        <v>14790</v>
      </c>
      <c r="AY30" s="206">
        <v>17748</v>
      </c>
      <c r="AZ30" s="206" t="s">
        <v>533</v>
      </c>
      <c r="BA30" s="206" t="s">
        <v>526</v>
      </c>
      <c r="BB30" s="206" t="s">
        <v>549</v>
      </c>
      <c r="BC30" s="206" t="s">
        <v>550</v>
      </c>
      <c r="BD30" s="206" t="str">
        <f t="shared" si="50"/>
        <v>ООО "Остерон", ТМЦ,  Поставка выключателей баковых элегазовых 220 кВ, договор № ПД-19-00393 от 18.12.2019</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551</v>
      </c>
      <c r="N31" s="205" t="s">
        <v>552</v>
      </c>
      <c r="O31" s="205" t="s">
        <v>513</v>
      </c>
      <c r="P31" s="206">
        <v>46501.38</v>
      </c>
      <c r="Q31" s="205" t="s">
        <v>514</v>
      </c>
      <c r="R31" s="206">
        <v>46501.38</v>
      </c>
      <c r="S31" s="205" t="s">
        <v>553</v>
      </c>
      <c r="T31" s="205" t="s">
        <v>553</v>
      </c>
      <c r="U31" s="205" t="s">
        <v>424</v>
      </c>
      <c r="V31" s="205" t="s">
        <v>424</v>
      </c>
      <c r="W31" s="205" t="s">
        <v>424</v>
      </c>
      <c r="X31" s="205" t="s">
        <v>424</v>
      </c>
      <c r="Y31" s="205" t="s">
        <v>424</v>
      </c>
      <c r="Z31" s="205" t="s">
        <v>424</v>
      </c>
      <c r="AA31" s="205" t="s">
        <v>424</v>
      </c>
      <c r="AB31" s="206">
        <v>46501.38</v>
      </c>
      <c r="AC31" s="205" t="s">
        <v>554</v>
      </c>
      <c r="AD31" s="206">
        <v>55801.655999999995</v>
      </c>
      <c r="AE31" s="247">
        <f t="shared" si="49"/>
        <v>11217.535019999996</v>
      </c>
      <c r="AF31" s="205" t="s">
        <v>531</v>
      </c>
      <c r="AG31" s="205" t="s">
        <v>555</v>
      </c>
      <c r="AH31" s="205" t="s">
        <v>424</v>
      </c>
      <c r="AI31" s="207" t="s">
        <v>424</v>
      </c>
      <c r="AJ31" s="207" t="s">
        <v>424</v>
      </c>
      <c r="AK31" s="207" t="s">
        <v>424</v>
      </c>
      <c r="AL31" s="207" t="s">
        <v>424</v>
      </c>
      <c r="AM31" s="205" t="s">
        <v>556</v>
      </c>
      <c r="AN31" s="205" t="s">
        <v>557</v>
      </c>
      <c r="AO31" s="205">
        <v>43997</v>
      </c>
      <c r="AP31" s="205" t="s">
        <v>558</v>
      </c>
      <c r="AQ31" s="207">
        <v>44039</v>
      </c>
      <c r="AR31" s="207">
        <v>43998</v>
      </c>
      <c r="AS31" s="207">
        <v>44039</v>
      </c>
      <c r="AT31" s="207">
        <v>44039</v>
      </c>
      <c r="AU31" s="207">
        <v>44464</v>
      </c>
      <c r="AV31" s="205" t="s">
        <v>559</v>
      </c>
      <c r="AW31" s="205" t="s">
        <v>424</v>
      </c>
      <c r="AX31" s="206">
        <v>37153.434150000001</v>
      </c>
      <c r="AY31" s="206">
        <v>44584.12098</v>
      </c>
      <c r="AZ31" s="206" t="s">
        <v>523</v>
      </c>
      <c r="BA31" s="206" t="s">
        <v>560</v>
      </c>
      <c r="BB31" s="206" t="s">
        <v>561</v>
      </c>
      <c r="BC31" s="206" t="s">
        <v>562</v>
      </c>
      <c r="BD31" s="206" t="str">
        <f t="shared" si="50"/>
        <v>АО "РЭМиС", СМР, Выполнение строительно-монтажных, пусконаладочных работ по реконструкции ПС 220 кВ АО "Электромагистраль" с поставкой коммутационного оборудования, договор № ИП-20-00157 от 16.06.2020</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563</v>
      </c>
      <c r="N32" s="205" t="s">
        <v>564</v>
      </c>
      <c r="O32" s="205" t="s">
        <v>513</v>
      </c>
      <c r="P32" s="206">
        <v>26186</v>
      </c>
      <c r="Q32" s="205" t="s">
        <v>514</v>
      </c>
      <c r="R32" s="206">
        <v>25073.248459999999</v>
      </c>
      <c r="S32" s="205" t="s">
        <v>515</v>
      </c>
      <c r="T32" s="205" t="s">
        <v>515</v>
      </c>
      <c r="U32" s="205">
        <v>3</v>
      </c>
      <c r="V32" s="205">
        <v>6</v>
      </c>
      <c r="W32" s="205" t="s">
        <v>565</v>
      </c>
      <c r="X32" s="205" t="s">
        <v>566</v>
      </c>
      <c r="Y32" s="205" t="s">
        <v>567</v>
      </c>
      <c r="Z32" s="205">
        <v>3</v>
      </c>
      <c r="AA32" s="205" t="s">
        <v>568</v>
      </c>
      <c r="AB32" s="206">
        <v>19650</v>
      </c>
      <c r="AC32" s="205" t="s">
        <v>569</v>
      </c>
      <c r="AD32" s="206">
        <v>23580</v>
      </c>
      <c r="AE32" s="247">
        <f t="shared" si="49"/>
        <v>17.188409999998839</v>
      </c>
      <c r="AF32" s="205">
        <v>32009281156</v>
      </c>
      <c r="AG32" s="205" t="s">
        <v>521</v>
      </c>
      <c r="AH32" s="205" t="s">
        <v>541</v>
      </c>
      <c r="AI32" s="207">
        <v>44012</v>
      </c>
      <c r="AJ32" s="207">
        <v>44012</v>
      </c>
      <c r="AK32" s="207">
        <v>44022</v>
      </c>
      <c r="AL32" s="207">
        <v>44043</v>
      </c>
      <c r="AM32" s="205" t="s">
        <v>424</v>
      </c>
      <c r="AN32" s="205" t="s">
        <v>424</v>
      </c>
      <c r="AO32" s="205" t="s">
        <v>424</v>
      </c>
      <c r="AP32" s="205" t="s">
        <v>424</v>
      </c>
      <c r="AQ32" s="207">
        <v>44063</v>
      </c>
      <c r="AR32" s="207">
        <v>44061</v>
      </c>
      <c r="AS32" s="207">
        <v>44063</v>
      </c>
      <c r="AT32" s="207">
        <v>44061</v>
      </c>
      <c r="AU32" s="207">
        <v>44341</v>
      </c>
      <c r="AV32" s="205" t="s">
        <v>424</v>
      </c>
      <c r="AW32" s="205" t="s">
        <v>424</v>
      </c>
      <c r="AX32" s="206">
        <v>19635.676319999999</v>
      </c>
      <c r="AY32" s="206">
        <v>23562.811590000001</v>
      </c>
      <c r="AZ32" s="206" t="s">
        <v>523</v>
      </c>
      <c r="BA32" s="206" t="s">
        <v>560</v>
      </c>
      <c r="BB32" s="206" t="s">
        <v>540</v>
      </c>
      <c r="BC32" s="206" t="s">
        <v>570</v>
      </c>
      <c r="BD32" s="206" t="str">
        <f t="shared" si="50"/>
        <v>ООО "ПЦ Сибири", СМР, Выполнение строительно-монтажных, пусконаладочных работ по реконструкции ПС 220 Кв Тулинская в части замены ячеек выключателей с выполнением сопутствующего объема работ (замена 1В-257), договор № ИП-20-00189 от 18.08.2020</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526</v>
      </c>
      <c r="N33" s="205" t="s">
        <v>571</v>
      </c>
      <c r="O33" s="205" t="s">
        <v>513</v>
      </c>
      <c r="P33" s="206">
        <v>80304.5</v>
      </c>
      <c r="Q33" s="205" t="s">
        <v>514</v>
      </c>
      <c r="R33" s="206">
        <v>80304.5</v>
      </c>
      <c r="S33" s="205" t="s">
        <v>572</v>
      </c>
      <c r="T33" s="205" t="s">
        <v>572</v>
      </c>
      <c r="U33" s="205">
        <v>3</v>
      </c>
      <c r="V33" s="205">
        <v>1</v>
      </c>
      <c r="W33" s="205" t="s">
        <v>573</v>
      </c>
      <c r="X33" s="205">
        <v>79497.5</v>
      </c>
      <c r="Y33" s="205" t="s">
        <v>573</v>
      </c>
      <c r="Z33" s="205" t="s">
        <v>424</v>
      </c>
      <c r="AA33" s="205">
        <v>79497.5</v>
      </c>
      <c r="AB33" s="206">
        <v>79497.5</v>
      </c>
      <c r="AC33" s="205" t="s">
        <v>573</v>
      </c>
      <c r="AD33" s="206">
        <v>2613.469979889046</v>
      </c>
      <c r="AE33" s="247">
        <f t="shared" si="49"/>
        <v>0</v>
      </c>
      <c r="AF33" s="205">
        <v>32312047397</v>
      </c>
      <c r="AG33" s="205" t="s">
        <v>521</v>
      </c>
      <c r="AH33" s="205" t="s">
        <v>522</v>
      </c>
      <c r="AI33" s="207">
        <v>44957</v>
      </c>
      <c r="AJ33" s="207">
        <v>44946</v>
      </c>
      <c r="AK33" s="207">
        <v>44963</v>
      </c>
      <c r="AL33" s="207">
        <v>44979</v>
      </c>
      <c r="AM33" s="205" t="s">
        <v>424</v>
      </c>
      <c r="AN33" s="205" t="s">
        <v>424</v>
      </c>
      <c r="AO33" s="205" t="s">
        <v>424</v>
      </c>
      <c r="AP33" s="205" t="s">
        <v>424</v>
      </c>
      <c r="AQ33" s="207">
        <v>44999</v>
      </c>
      <c r="AR33" s="207">
        <v>44982</v>
      </c>
      <c r="AS33" s="207">
        <v>44999</v>
      </c>
      <c r="AT33" s="207">
        <v>44982</v>
      </c>
      <c r="AU33" s="207">
        <v>45061</v>
      </c>
      <c r="AV33" s="205" t="s">
        <v>424</v>
      </c>
      <c r="AW33" s="205" t="s">
        <v>424</v>
      </c>
      <c r="AX33" s="206">
        <v>2235.5</v>
      </c>
      <c r="AY33" s="206">
        <v>2682.6</v>
      </c>
      <c r="AZ33" s="206" t="s">
        <v>533</v>
      </c>
      <c r="BA33" s="206" t="s">
        <v>526</v>
      </c>
      <c r="BB33" s="206" t="s">
        <v>574</v>
      </c>
      <c r="BC33" s="206" t="s">
        <v>575</v>
      </c>
      <c r="BD33" s="206" t="str">
        <f t="shared" si="50"/>
        <v>Общество с ограниченной ответственностью "Инженерный центр Сибири", ТМЦ, Поставка разъединителей 110-220 кВ, договор № ПД-23-00052 от 14.03.2023</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511</v>
      </c>
      <c r="N34" s="205" t="s">
        <v>576</v>
      </c>
      <c r="O34" s="205" t="s">
        <v>513</v>
      </c>
      <c r="P34" s="206">
        <v>2716.87</v>
      </c>
      <c r="Q34" s="205" t="s">
        <v>514</v>
      </c>
      <c r="R34" s="206">
        <v>2716.87</v>
      </c>
      <c r="S34" s="205" t="s">
        <v>515</v>
      </c>
      <c r="T34" s="205" t="s">
        <v>515</v>
      </c>
      <c r="U34" s="205">
        <v>7</v>
      </c>
      <c r="V34" s="205">
        <v>14</v>
      </c>
      <c r="W34" s="205" t="s">
        <v>577</v>
      </c>
      <c r="X34" s="205" t="s">
        <v>578</v>
      </c>
      <c r="Y34" s="205" t="s">
        <v>579</v>
      </c>
      <c r="Z34" s="205">
        <v>1</v>
      </c>
      <c r="AA34" s="205" t="s">
        <v>580</v>
      </c>
      <c r="AB34" s="206">
        <v>1666.67</v>
      </c>
      <c r="AC34" s="205" t="s">
        <v>520</v>
      </c>
      <c r="AD34" s="206">
        <v>2000.0039999999999</v>
      </c>
      <c r="AE34" s="247">
        <f t="shared" si="49"/>
        <v>3.6000000000058208E-3</v>
      </c>
      <c r="AF34" s="205">
        <v>32008821599</v>
      </c>
      <c r="AG34" s="205" t="s">
        <v>521</v>
      </c>
      <c r="AH34" s="205" t="s">
        <v>541</v>
      </c>
      <c r="AI34" s="207">
        <v>43861</v>
      </c>
      <c r="AJ34" s="207">
        <v>43872</v>
      </c>
      <c r="AK34" s="207">
        <v>43878</v>
      </c>
      <c r="AL34" s="207">
        <v>43889</v>
      </c>
      <c r="AM34" s="205" t="s">
        <v>424</v>
      </c>
      <c r="AN34" s="205" t="s">
        <v>424</v>
      </c>
      <c r="AO34" s="205" t="s">
        <v>424</v>
      </c>
      <c r="AP34" s="205" t="s">
        <v>424</v>
      </c>
      <c r="AQ34" s="207">
        <v>43909</v>
      </c>
      <c r="AR34" s="207">
        <v>43910</v>
      </c>
      <c r="AS34" s="207">
        <v>43909</v>
      </c>
      <c r="AT34" s="207">
        <v>43910</v>
      </c>
      <c r="AU34" s="207">
        <v>44188</v>
      </c>
      <c r="AV34" s="205" t="s">
        <v>424</v>
      </c>
      <c r="AW34" s="205" t="s">
        <v>424</v>
      </c>
      <c r="AX34" s="206">
        <v>1666.6669999999999</v>
      </c>
      <c r="AY34" s="206">
        <v>2000.0003999999999</v>
      </c>
      <c r="AZ34" s="206" t="s">
        <v>523</v>
      </c>
      <c r="BA34" s="206" t="s">
        <v>511</v>
      </c>
      <c r="BB34" s="206" t="s">
        <v>581</v>
      </c>
      <c r="BC34" s="206" t="s">
        <v>582</v>
      </c>
      <c r="BD34" s="206" t="str">
        <f t="shared" si="50"/>
        <v>ООО "Веллэнерджи", ПИР, Выполнение проектно-изыскательских работ по реконструкции ПС 220 кВ Тулинская в части замены ячеек выключателей 220 кВ с выполнением сопутствующего объема работ, договор № ИП-20-00069 от 20.03.2020</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563</v>
      </c>
      <c r="N35" s="205" t="s">
        <v>583</v>
      </c>
      <c r="O35" s="205" t="s">
        <v>513</v>
      </c>
      <c r="P35" s="206">
        <v>5673.2977899999996</v>
      </c>
      <c r="Q35" s="205" t="s">
        <v>514</v>
      </c>
      <c r="R35" s="206">
        <v>5673.2977899999996</v>
      </c>
      <c r="S35" s="205" t="s">
        <v>515</v>
      </c>
      <c r="T35" s="205" t="s">
        <v>515</v>
      </c>
      <c r="U35" s="205">
        <v>3</v>
      </c>
      <c r="V35" s="205">
        <v>2</v>
      </c>
      <c r="W35" s="205" t="s">
        <v>584</v>
      </c>
      <c r="X35" s="205" t="s">
        <v>585</v>
      </c>
      <c r="Y35" s="205" t="s">
        <v>531</v>
      </c>
      <c r="Z35" s="205">
        <v>1</v>
      </c>
      <c r="AA35" s="205" t="s">
        <v>586</v>
      </c>
      <c r="AB35" s="206">
        <v>5673.2977899999996</v>
      </c>
      <c r="AC35" s="205" t="s">
        <v>587</v>
      </c>
      <c r="AD35" s="206">
        <v>6807.957347999999</v>
      </c>
      <c r="AE35" s="247">
        <f t="shared" si="49"/>
        <v>1079.043067999999</v>
      </c>
      <c r="AF35" s="205">
        <v>32211413167</v>
      </c>
      <c r="AG35" s="205" t="s">
        <v>521</v>
      </c>
      <c r="AH35" s="205" t="s">
        <v>541</v>
      </c>
      <c r="AI35" s="207">
        <v>44712</v>
      </c>
      <c r="AJ35" s="207">
        <v>44729</v>
      </c>
      <c r="AK35" s="207">
        <v>44735</v>
      </c>
      <c r="AL35" s="207">
        <v>44750</v>
      </c>
      <c r="AM35" s="205" t="s">
        <v>424</v>
      </c>
      <c r="AN35" s="205" t="s">
        <v>424</v>
      </c>
      <c r="AO35" s="205" t="s">
        <v>424</v>
      </c>
      <c r="AP35" s="205" t="s">
        <v>424</v>
      </c>
      <c r="AQ35" s="207">
        <v>44770</v>
      </c>
      <c r="AR35" s="207">
        <v>44769</v>
      </c>
      <c r="AS35" s="207">
        <v>44770</v>
      </c>
      <c r="AT35" s="207">
        <v>44769</v>
      </c>
      <c r="AU35" s="207">
        <v>45290</v>
      </c>
      <c r="AV35" s="205" t="s">
        <v>424</v>
      </c>
      <c r="AW35" s="205" t="s">
        <v>424</v>
      </c>
      <c r="AX35" s="206">
        <v>4774.0952299999999</v>
      </c>
      <c r="AY35" s="206">
        <v>5728.91428</v>
      </c>
      <c r="AZ35" s="206" t="s">
        <v>523</v>
      </c>
      <c r="BA35" s="206" t="s">
        <v>560</v>
      </c>
      <c r="BB35" s="206" t="s">
        <v>561</v>
      </c>
      <c r="BC35" s="206" t="s">
        <v>588</v>
      </c>
      <c r="BD35" s="206" t="str">
        <f t="shared" si="50"/>
        <v>АО "РЭМиС", СМР, Выполнение строительно-монтажных работ и пуско-наладочных работ с давальческим оборудованием по проекту "Реконструкция ПС 220 кВ Тулинская в части замены ячеек выключателей 220 кВ, с выполнением сопутствующего объема работ ", договор № ИП-22-00192 от 27.07.2022</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511</v>
      </c>
      <c r="N36" s="205" t="s">
        <v>589</v>
      </c>
      <c r="O36" s="205" t="s">
        <v>513</v>
      </c>
      <c r="P36" s="206">
        <v>620</v>
      </c>
      <c r="Q36" s="205" t="s">
        <v>514</v>
      </c>
      <c r="R36" s="206">
        <v>620</v>
      </c>
      <c r="S36" s="205" t="s">
        <v>590</v>
      </c>
      <c r="T36" s="205" t="s">
        <v>590</v>
      </c>
      <c r="U36" s="205" t="s">
        <v>424</v>
      </c>
      <c r="V36" s="205" t="s">
        <v>424</v>
      </c>
      <c r="W36" s="205" t="s">
        <v>424</v>
      </c>
      <c r="X36" s="205" t="s">
        <v>424</v>
      </c>
      <c r="Y36" s="205" t="s">
        <v>424</v>
      </c>
      <c r="Z36" s="205" t="s">
        <v>424</v>
      </c>
      <c r="AA36" s="205" t="s">
        <v>424</v>
      </c>
      <c r="AB36" s="206">
        <v>620</v>
      </c>
      <c r="AC36" s="205" t="s">
        <v>540</v>
      </c>
      <c r="AD36" s="206">
        <v>744</v>
      </c>
      <c r="AE36" s="247">
        <f t="shared" si="49"/>
        <v>0</v>
      </c>
      <c r="AF36" s="205" t="s">
        <v>531</v>
      </c>
      <c r="AG36" s="205" t="s">
        <v>555</v>
      </c>
      <c r="AH36" s="205" t="s">
        <v>424</v>
      </c>
      <c r="AI36" s="207" t="s">
        <v>424</v>
      </c>
      <c r="AJ36" s="207" t="s">
        <v>424</v>
      </c>
      <c r="AK36" s="207" t="s">
        <v>424</v>
      </c>
      <c r="AL36" s="207" t="s">
        <v>424</v>
      </c>
      <c r="AM36" s="205" t="s">
        <v>591</v>
      </c>
      <c r="AN36" s="205" t="s">
        <v>557</v>
      </c>
      <c r="AO36" s="205">
        <v>44175</v>
      </c>
      <c r="AP36" s="205" t="s">
        <v>592</v>
      </c>
      <c r="AQ36" s="207">
        <v>44211</v>
      </c>
      <c r="AR36" s="207">
        <v>44190</v>
      </c>
      <c r="AS36" s="207">
        <v>44211</v>
      </c>
      <c r="AT36" s="207">
        <v>44190</v>
      </c>
      <c r="AU36" s="207">
        <v>44190</v>
      </c>
      <c r="AV36" s="205" t="s">
        <v>424</v>
      </c>
      <c r="AW36" s="205" t="s">
        <v>424</v>
      </c>
      <c r="AX36" s="206">
        <v>620</v>
      </c>
      <c r="AY36" s="206">
        <v>744</v>
      </c>
      <c r="AZ36" s="206" t="s">
        <v>523</v>
      </c>
      <c r="BA36" s="206" t="s">
        <v>511</v>
      </c>
      <c r="BB36" s="206" t="s">
        <v>540</v>
      </c>
      <c r="BC36" s="206" t="s">
        <v>593</v>
      </c>
      <c r="BD36" s="206" t="str">
        <f t="shared" si="50"/>
        <v>ООО "ПЦ Сибири", ПИР, Выполнение корректировки проектно-сметной документации по проекту "Реконструкция ПС 220 кВ Тулинская в части замены ячеек выключателей с выполнением сопутствующего объема работ", договор № ИП-20-00337 от 25.12.2020</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560</v>
      </c>
      <c r="N37" s="205" t="s">
        <v>594</v>
      </c>
      <c r="O37" s="205" t="s">
        <v>513</v>
      </c>
      <c r="P37" s="206">
        <v>32506</v>
      </c>
      <c r="Q37" s="205" t="s">
        <v>514</v>
      </c>
      <c r="R37" s="206">
        <v>32505.892530000001</v>
      </c>
      <c r="S37" s="205" t="s">
        <v>595</v>
      </c>
      <c r="T37" s="205" t="s">
        <v>595</v>
      </c>
      <c r="U37" s="205">
        <v>3</v>
      </c>
      <c r="V37" s="205">
        <v>1</v>
      </c>
      <c r="W37" s="205" t="s">
        <v>596</v>
      </c>
      <c r="X37" s="205">
        <v>32505.892530000001</v>
      </c>
      <c r="Y37" s="205" t="s">
        <v>424</v>
      </c>
      <c r="Z37" s="205">
        <v>1</v>
      </c>
      <c r="AA37" s="205">
        <v>32505.892530000001</v>
      </c>
      <c r="AB37" s="206">
        <v>32505.892530000001</v>
      </c>
      <c r="AC37" s="205" t="s">
        <v>596</v>
      </c>
      <c r="AD37" s="206">
        <v>39007071.039999999</v>
      </c>
      <c r="AE37" s="247">
        <f t="shared" si="49"/>
        <v>38968063.968960002</v>
      </c>
      <c r="AF37" s="205" t="s">
        <v>597</v>
      </c>
      <c r="AG37" s="205" t="s">
        <v>521</v>
      </c>
      <c r="AH37" s="205" t="s">
        <v>522</v>
      </c>
      <c r="AI37" s="207">
        <v>44985</v>
      </c>
      <c r="AJ37" s="207">
        <v>44984</v>
      </c>
      <c r="AK37" s="207">
        <v>45001</v>
      </c>
      <c r="AL37" s="207">
        <v>45022</v>
      </c>
      <c r="AM37" s="205" t="s">
        <v>424</v>
      </c>
      <c r="AN37" s="205" t="s">
        <v>424</v>
      </c>
      <c r="AO37" s="205" t="s">
        <v>424</v>
      </c>
      <c r="AP37" s="205" t="s">
        <v>424</v>
      </c>
      <c r="AQ37" s="207">
        <v>45042</v>
      </c>
      <c r="AR37" s="207">
        <v>45042</v>
      </c>
      <c r="AS37" s="207">
        <v>45042</v>
      </c>
      <c r="AT37" s="207">
        <v>45042</v>
      </c>
      <c r="AU37" s="207">
        <v>45180</v>
      </c>
      <c r="AV37" s="205" t="s">
        <v>424</v>
      </c>
      <c r="AW37" s="205" t="s">
        <v>424</v>
      </c>
      <c r="AX37" s="206">
        <v>32505.892530000001</v>
      </c>
      <c r="AY37" s="206">
        <v>39007.071040000003</v>
      </c>
      <c r="AZ37" s="206" t="s">
        <v>523</v>
      </c>
      <c r="BA37" s="206" t="s">
        <v>560</v>
      </c>
      <c r="BB37" s="206" t="s">
        <v>596</v>
      </c>
      <c r="BC37" s="206" t="s">
        <v>598</v>
      </c>
      <c r="BD37" s="206" t="str">
        <f t="shared" si="50"/>
        <v>Акционерное общество 
 «Ремонтэнергомонтаж и сервис», СМР, Выполнение строительно-монтажных и пусконаладочных работ по проекту "Реконструкция ПС 220 кВ Тулинская в части замены ячеек выключателей 220 кВ, с выполнением сопутствующего объема работ (2В-257, 2ПК 2 этап), договор № ИП-23-00133 от 26.04.2023</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599</v>
      </c>
      <c r="N38" s="205" t="s">
        <v>600</v>
      </c>
      <c r="O38" s="205" t="s">
        <v>513</v>
      </c>
      <c r="P38" s="206">
        <v>11423.446309999999</v>
      </c>
      <c r="Q38" s="205" t="s">
        <v>514</v>
      </c>
      <c r="R38" s="206">
        <v>11423.446309999999</v>
      </c>
      <c r="S38" s="205" t="s">
        <v>515</v>
      </c>
      <c r="T38" s="205" t="s">
        <v>515</v>
      </c>
      <c r="U38" s="205">
        <v>3</v>
      </c>
      <c r="V38" s="205">
        <v>1</v>
      </c>
      <c r="W38" s="205" t="s">
        <v>601</v>
      </c>
      <c r="X38" s="205">
        <v>11423.446309999999</v>
      </c>
      <c r="Y38" s="205" t="s">
        <v>531</v>
      </c>
      <c r="Z38" s="205">
        <v>1</v>
      </c>
      <c r="AA38" s="205">
        <v>11423.446309999999</v>
      </c>
      <c r="AB38" s="206">
        <v>11423.446309999999</v>
      </c>
      <c r="AC38" s="205" t="s">
        <v>601</v>
      </c>
      <c r="AD38" s="206">
        <v>13708.135571999999</v>
      </c>
      <c r="AE38" s="247">
        <f t="shared" si="49"/>
        <v>1660.6491819999992</v>
      </c>
      <c r="AF38" s="205">
        <v>32414059759</v>
      </c>
      <c r="AG38" s="205" t="s">
        <v>521</v>
      </c>
      <c r="AH38" s="205" t="s">
        <v>541</v>
      </c>
      <c r="AI38" s="207">
        <v>45596</v>
      </c>
      <c r="AJ38" s="207">
        <v>45572</v>
      </c>
      <c r="AK38" s="207">
        <v>45596</v>
      </c>
      <c r="AL38" s="207">
        <v>45604</v>
      </c>
      <c r="AM38" s="205" t="s">
        <v>424</v>
      </c>
      <c r="AN38" s="205" t="s">
        <v>424</v>
      </c>
      <c r="AO38" s="205" t="s">
        <v>424</v>
      </c>
      <c r="AP38" s="205" t="s">
        <v>424</v>
      </c>
      <c r="AQ38" s="207">
        <v>45624</v>
      </c>
      <c r="AR38" s="207">
        <v>45624</v>
      </c>
      <c r="AS38" s="207">
        <v>45624</v>
      </c>
      <c r="AT38" s="207">
        <v>45624</v>
      </c>
      <c r="AU38" s="207" t="s">
        <v>424</v>
      </c>
      <c r="AV38" s="205" t="s">
        <v>424</v>
      </c>
      <c r="AW38" s="205" t="s">
        <v>424</v>
      </c>
      <c r="AX38" s="206">
        <v>11155.07999</v>
      </c>
      <c r="AY38" s="206">
        <v>12047.48639</v>
      </c>
      <c r="AZ38" s="206" t="s">
        <v>523</v>
      </c>
      <c r="BA38" s="206" t="s">
        <v>560</v>
      </c>
      <c r="BB38" s="206" t="s">
        <v>601</v>
      </c>
      <c r="BC38" s="206" t="s">
        <v>602</v>
      </c>
      <c r="BD38" s="206" t="str">
        <f t="shared" si="50"/>
        <v>ОБЩЕСТВО С ОГРАНИЧЕННОЙ ОТВЕТСТВЕННОСТЬЮ "АМПЕР. КОМ", СМР, Выполнение строительно-монтажных и пуско-наладочных работ по проекту 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 (в части 2ПК 1 этапа 1В-256), договор № ИП-24-00300 от 28.11.2024</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526</v>
      </c>
      <c r="N39" s="205" t="s">
        <v>603</v>
      </c>
      <c r="O39" s="205" t="s">
        <v>513</v>
      </c>
      <c r="P39" s="206">
        <v>5856</v>
      </c>
      <c r="Q39" s="205" t="s">
        <v>514</v>
      </c>
      <c r="R39" s="206">
        <v>5856</v>
      </c>
      <c r="S39" s="205" t="s">
        <v>604</v>
      </c>
      <c r="T39" s="205" t="s">
        <v>604</v>
      </c>
      <c r="U39" s="205">
        <v>3</v>
      </c>
      <c r="V39" s="205">
        <v>1</v>
      </c>
      <c r="W39" s="205" t="s">
        <v>605</v>
      </c>
      <c r="X39" s="205" t="s">
        <v>606</v>
      </c>
      <c r="Y39" s="205" t="s">
        <v>531</v>
      </c>
      <c r="Z39" s="205">
        <v>1</v>
      </c>
      <c r="AA39" s="205" t="s">
        <v>606</v>
      </c>
      <c r="AB39" s="206">
        <v>5856</v>
      </c>
      <c r="AC39" s="205" t="s">
        <v>605</v>
      </c>
      <c r="AD39" s="206" t="s">
        <v>606</v>
      </c>
      <c r="AE39" s="247">
        <f t="shared" si="49"/>
        <v>0</v>
      </c>
      <c r="AF39" s="205">
        <v>32414121442</v>
      </c>
      <c r="AG39" s="205" t="s">
        <v>521</v>
      </c>
      <c r="AH39" s="205" t="s">
        <v>541</v>
      </c>
      <c r="AI39" s="207">
        <v>45596</v>
      </c>
      <c r="AJ39" s="207">
        <v>45590</v>
      </c>
      <c r="AK39" s="207">
        <v>45601</v>
      </c>
      <c r="AL39" s="207">
        <v>45611</v>
      </c>
      <c r="AM39" s="205" t="s">
        <v>424</v>
      </c>
      <c r="AN39" s="205" t="s">
        <v>424</v>
      </c>
      <c r="AO39" s="205" t="s">
        <v>424</v>
      </c>
      <c r="AP39" s="205" t="s">
        <v>424</v>
      </c>
      <c r="AQ39" s="207">
        <v>45631</v>
      </c>
      <c r="AR39" s="207">
        <v>45629</v>
      </c>
      <c r="AS39" s="207">
        <v>45631</v>
      </c>
      <c r="AT39" s="207">
        <v>45629</v>
      </c>
      <c r="AU39" s="207">
        <v>45644</v>
      </c>
      <c r="AV39" s="205" t="s">
        <v>424</v>
      </c>
      <c r="AW39" s="205" t="s">
        <v>424</v>
      </c>
      <c r="AX39" s="206">
        <v>5856</v>
      </c>
      <c r="AY39" s="206">
        <v>7027.2</v>
      </c>
      <c r="AZ39" s="206" t="s">
        <v>533</v>
      </c>
      <c r="BA39" s="206" t="s">
        <v>526</v>
      </c>
      <c r="BB39" s="206" t="s">
        <v>605</v>
      </c>
      <c r="BC39" s="206" t="s">
        <v>607</v>
      </c>
      <c r="BD39" s="206" t="str">
        <f t="shared" si="50"/>
        <v>ОБЩЕСТВО С ОГРАНИЧЕННОЙ ОТВЕТСТВЕННОСТЬЮ "ЭКРА-СИБИРЬ", ТМЦ, Поставка шкафов РЗА, договор № ПД-24-00308 от 03.12.2024</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563</v>
      </c>
      <c r="N40" s="205" t="s">
        <v>608</v>
      </c>
      <c r="O40" s="205" t="s">
        <v>513</v>
      </c>
      <c r="P40" s="206">
        <v>32219.75937</v>
      </c>
      <c r="Q40" s="205" t="s">
        <v>514</v>
      </c>
      <c r="R40" s="206">
        <v>32219.859</v>
      </c>
      <c r="S40" s="205" t="s">
        <v>595</v>
      </c>
      <c r="T40" s="205" t="s">
        <v>595</v>
      </c>
      <c r="U40" s="205">
        <v>3</v>
      </c>
      <c r="V40" s="205">
        <v>3</v>
      </c>
      <c r="W40" s="205" t="s">
        <v>609</v>
      </c>
      <c r="X40" s="205" t="s">
        <v>610</v>
      </c>
      <c r="Y40" s="205" t="s">
        <v>601</v>
      </c>
      <c r="Z40" s="205">
        <v>1</v>
      </c>
      <c r="AA40" s="205" t="s">
        <v>611</v>
      </c>
      <c r="AB40" s="206">
        <v>30993.362880000001</v>
      </c>
      <c r="AC40" s="205" t="s">
        <v>520</v>
      </c>
      <c r="AD40" s="206">
        <v>37192.035455999998</v>
      </c>
      <c r="AE40" s="247">
        <f t="shared" si="49"/>
        <v>37192.035455999998</v>
      </c>
      <c r="AF40" s="205">
        <v>32514464980</v>
      </c>
      <c r="AG40" s="205" t="s">
        <v>521</v>
      </c>
      <c r="AH40" s="205" t="s">
        <v>522</v>
      </c>
      <c r="AI40" s="207">
        <v>45688</v>
      </c>
      <c r="AJ40" s="207">
        <v>45688</v>
      </c>
      <c r="AK40" s="207">
        <v>45705</v>
      </c>
      <c r="AL40" s="207">
        <v>45721</v>
      </c>
      <c r="AM40" s="205" t="s">
        <v>424</v>
      </c>
      <c r="AN40" s="205" t="s">
        <v>424</v>
      </c>
      <c r="AO40" s="205" t="s">
        <v>424</v>
      </c>
      <c r="AP40" s="205" t="s">
        <v>424</v>
      </c>
      <c r="AQ40" s="207">
        <v>45741</v>
      </c>
      <c r="AR40" s="207">
        <v>45741</v>
      </c>
      <c r="AS40" s="207">
        <v>45741</v>
      </c>
      <c r="AT40" s="207">
        <v>45741</v>
      </c>
      <c r="AU40" s="207">
        <v>45930</v>
      </c>
      <c r="AV40" s="205" t="s">
        <v>424</v>
      </c>
      <c r="AW40" s="205" t="s">
        <v>424</v>
      </c>
      <c r="AX40" s="206">
        <v>847.75423000000001</v>
      </c>
      <c r="AY40" s="206">
        <v>0</v>
      </c>
      <c r="AZ40" s="206" t="s">
        <v>523</v>
      </c>
      <c r="BA40" s="206" t="s">
        <v>560</v>
      </c>
      <c r="BB40" s="206" t="s">
        <v>520</v>
      </c>
      <c r="BC40" s="206" t="s">
        <v>612</v>
      </c>
      <c r="BD40" s="206" t="str">
        <f t="shared" si="50"/>
        <v>ОБЩЕСТВО С ОГРАНИЧЕННОЙ ОТВЕТСТВЕННОСТЬЮ "ВЕЛЛЭНЕРДЖИ", СМР, Выполнение строительно-монтажных и пуско-наладочных работ по проекту  "Реконструкция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 (2ПК 1В-256 и 2ПК 2В-256)", договор № ИП-25-00095 от 25.03.2025</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526</v>
      </c>
      <c r="N41" s="205" t="s">
        <v>613</v>
      </c>
      <c r="O41" s="205" t="s">
        <v>513</v>
      </c>
      <c r="P41" s="206">
        <v>14640</v>
      </c>
      <c r="Q41" s="205" t="s">
        <v>514</v>
      </c>
      <c r="R41" s="206">
        <v>14640</v>
      </c>
      <c r="S41" s="205" t="s">
        <v>528</v>
      </c>
      <c r="T41" s="205" t="s">
        <v>528</v>
      </c>
      <c r="U41" s="205">
        <v>5</v>
      </c>
      <c r="V41" s="205">
        <v>1</v>
      </c>
      <c r="W41" s="205" t="s">
        <v>532</v>
      </c>
      <c r="X41" s="205">
        <v>14640</v>
      </c>
      <c r="Y41" s="205" t="s">
        <v>531</v>
      </c>
      <c r="Z41" s="205" t="s">
        <v>424</v>
      </c>
      <c r="AA41" s="205">
        <v>14610</v>
      </c>
      <c r="AB41" s="206">
        <v>14610</v>
      </c>
      <c r="AC41" s="205" t="s">
        <v>532</v>
      </c>
      <c r="AD41" s="206">
        <v>17532</v>
      </c>
      <c r="AE41" s="247">
        <f t="shared" si="49"/>
        <v>0</v>
      </c>
      <c r="AF41" s="205">
        <v>32312301678</v>
      </c>
      <c r="AG41" s="205" t="s">
        <v>521</v>
      </c>
      <c r="AH41" s="205" t="s">
        <v>541</v>
      </c>
      <c r="AI41" s="207">
        <v>45046</v>
      </c>
      <c r="AJ41" s="207">
        <v>45034</v>
      </c>
      <c r="AK41" s="207">
        <v>45042</v>
      </c>
      <c r="AL41" s="207">
        <v>45062</v>
      </c>
      <c r="AM41" s="205" t="s">
        <v>424</v>
      </c>
      <c r="AN41" s="205" t="s">
        <v>424</v>
      </c>
      <c r="AO41" s="205" t="s">
        <v>424</v>
      </c>
      <c r="AP41" s="205" t="s">
        <v>424</v>
      </c>
      <c r="AQ41" s="207">
        <v>45082</v>
      </c>
      <c r="AR41" s="207">
        <v>45079</v>
      </c>
      <c r="AS41" s="207">
        <v>45082</v>
      </c>
      <c r="AT41" s="207">
        <v>45079</v>
      </c>
      <c r="AU41" s="207">
        <v>45146</v>
      </c>
      <c r="AV41" s="205" t="s">
        <v>424</v>
      </c>
      <c r="AW41" s="205" t="s">
        <v>424</v>
      </c>
      <c r="AX41" s="206">
        <v>14610</v>
      </c>
      <c r="AY41" s="206">
        <v>17532</v>
      </c>
      <c r="AZ41" s="206" t="s">
        <v>533</v>
      </c>
      <c r="BA41" s="206" t="s">
        <v>526</v>
      </c>
      <c r="BB41" s="206" t="s">
        <v>532</v>
      </c>
      <c r="BC41" s="206" t="s">
        <v>614</v>
      </c>
      <c r="BD41" s="206" t="str">
        <f t="shared" si="50"/>
        <v>ООО "ИЦС", ТМЦ, Поставка разъединителей РГНП, договор № ПД-23-00178 от 02.06.2023</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8" t="str">
        <f>'1. паспорт местоположение'!A5:C5</f>
        <v>Год раскрытия информации: 2025 год</v>
      </c>
      <c r="B5" s="488"/>
      <c r="C5" s="61"/>
      <c r="D5" s="61"/>
      <c r="E5" s="61"/>
      <c r="F5" s="61"/>
      <c r="G5" s="61"/>
      <c r="H5" s="61"/>
    </row>
    <row r="6" spans="1:8" ht="18.75" x14ac:dyDescent="0.3">
      <c r="A6" s="120"/>
      <c r="B6" s="120"/>
      <c r="C6" s="120"/>
      <c r="D6" s="120"/>
      <c r="E6" s="120"/>
      <c r="F6" s="120"/>
      <c r="G6" s="120"/>
      <c r="H6" s="120"/>
    </row>
    <row r="7" spans="1:8" ht="18.75" x14ac:dyDescent="0.25">
      <c r="A7" s="310" t="s">
        <v>9</v>
      </c>
      <c r="B7" s="310"/>
      <c r="C7" s="119"/>
      <c r="D7" s="119"/>
      <c r="E7" s="119"/>
      <c r="F7" s="119"/>
      <c r="G7" s="119"/>
      <c r="H7" s="119"/>
    </row>
    <row r="8" spans="1:8" ht="18.75" x14ac:dyDescent="0.25">
      <c r="A8" s="119"/>
      <c r="B8" s="119"/>
      <c r="C8" s="119"/>
      <c r="D8" s="119"/>
      <c r="E8" s="119"/>
      <c r="F8" s="119"/>
      <c r="G8" s="119"/>
      <c r="H8" s="119"/>
    </row>
    <row r="9" spans="1:8" x14ac:dyDescent="0.25">
      <c r="A9" s="311" t="str">
        <f>'1. паспорт местоположение'!A9:C9</f>
        <v>Акционерное общество "Электромагистраль"</v>
      </c>
      <c r="B9" s="311"/>
      <c r="C9" s="117"/>
      <c r="D9" s="117"/>
      <c r="E9" s="117"/>
      <c r="F9" s="117"/>
      <c r="G9" s="117"/>
      <c r="H9" s="117"/>
    </row>
    <row r="10" spans="1:8" x14ac:dyDescent="0.25">
      <c r="A10" s="315" t="s">
        <v>8</v>
      </c>
      <c r="B10" s="31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1" t="str">
        <f>'1. паспорт местоположение'!A12:C12</f>
        <v>M_00.0001.000001</v>
      </c>
      <c r="B12" s="311"/>
      <c r="C12" s="117"/>
      <c r="D12" s="117"/>
      <c r="E12" s="117"/>
      <c r="F12" s="117"/>
      <c r="G12" s="117"/>
      <c r="H12" s="117"/>
    </row>
    <row r="13" spans="1:8" x14ac:dyDescent="0.25">
      <c r="A13" s="315" t="s">
        <v>7</v>
      </c>
      <c r="B13" s="315"/>
      <c r="C13" s="118"/>
      <c r="D13" s="118"/>
      <c r="E13" s="118"/>
      <c r="F13" s="118"/>
      <c r="G13" s="118"/>
      <c r="H13" s="118"/>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5" s="424"/>
      <c r="C15" s="117"/>
      <c r="D15" s="117"/>
      <c r="E15" s="117"/>
      <c r="F15" s="117"/>
      <c r="G15" s="117"/>
      <c r="H15" s="117"/>
    </row>
    <row r="16" spans="1:8" x14ac:dyDescent="0.25">
      <c r="A16" s="315" t="s">
        <v>5</v>
      </c>
      <c r="B16" s="315"/>
      <c r="C16" s="118"/>
      <c r="D16" s="118"/>
      <c r="E16" s="118"/>
      <c r="F16" s="118"/>
      <c r="G16" s="118"/>
      <c r="H16" s="118"/>
    </row>
    <row r="17" spans="1:2" x14ac:dyDescent="0.25">
      <c r="B17" s="109"/>
    </row>
    <row r="18" spans="1:2" ht="33.75" customHeight="1" x14ac:dyDescent="0.25">
      <c r="A18" s="485" t="s">
        <v>403</v>
      </c>
      <c r="B18" s="486"/>
    </row>
    <row r="19" spans="1:2" x14ac:dyDescent="0.25">
      <c r="B19" s="37"/>
    </row>
    <row r="20" spans="1:2" x14ac:dyDescent="0.25">
      <c r="B20" s="110"/>
    </row>
    <row r="21" spans="1:2" x14ac:dyDescent="0.25">
      <c r="A21" s="153" t="s">
        <v>304</v>
      </c>
      <c r="B21" s="153" t="s">
        <v>629</v>
      </c>
    </row>
    <row r="22" spans="1:2" x14ac:dyDescent="0.25">
      <c r="A22" s="153" t="s">
        <v>305</v>
      </c>
      <c r="B22" s="153" t="s">
        <v>634</v>
      </c>
    </row>
    <row r="23" spans="1:2" x14ac:dyDescent="0.25">
      <c r="A23" s="153" t="s">
        <v>287</v>
      </c>
      <c r="B23" s="153" t="s">
        <v>617</v>
      </c>
    </row>
    <row r="24" spans="1:2" x14ac:dyDescent="0.25">
      <c r="A24" s="153" t="s">
        <v>306</v>
      </c>
      <c r="B24" s="153" t="s">
        <v>424</v>
      </c>
    </row>
    <row r="25" spans="1:2" x14ac:dyDescent="0.25">
      <c r="A25" s="154" t="s">
        <v>307</v>
      </c>
      <c r="B25" s="171">
        <v>45992</v>
      </c>
    </row>
    <row r="26" spans="1:2" x14ac:dyDescent="0.25">
      <c r="A26" s="154" t="s">
        <v>308</v>
      </c>
      <c r="B26" s="156" t="s">
        <v>633</v>
      </c>
    </row>
    <row r="27" spans="1:2" x14ac:dyDescent="0.25">
      <c r="A27" s="156" t="str">
        <f>CONCATENATE("Стоимость проекта в прогнозных ценах, млн. руб. с НДС")</f>
        <v>Стоимость проекта в прогнозных ценах, млн. руб. с НДС</v>
      </c>
      <c r="B27" s="167">
        <v>245.66786170834069</v>
      </c>
    </row>
    <row r="28" spans="1:2" ht="93.75" customHeight="1" x14ac:dyDescent="0.25">
      <c r="A28" s="155" t="s">
        <v>309</v>
      </c>
      <c r="B28" s="158" t="s">
        <v>618</v>
      </c>
    </row>
    <row r="29" spans="1:2" ht="28.5" x14ac:dyDescent="0.25">
      <c r="A29" s="156" t="s">
        <v>310</v>
      </c>
      <c r="B29" s="167">
        <f>'7. Паспорт отчет о закупке'!$AB$26*1.2/1000</f>
        <v>344.96105941200005</v>
      </c>
    </row>
    <row r="30" spans="1:2" ht="28.5" x14ac:dyDescent="0.25">
      <c r="A30" s="156" t="s">
        <v>311</v>
      </c>
      <c r="B30" s="167">
        <f>'7. Паспорт отчет о закупке'!$AD$26/1000</f>
        <v>39213.214298355895</v>
      </c>
    </row>
    <row r="31" spans="1:2" x14ac:dyDescent="0.25">
      <c r="A31" s="155" t="s">
        <v>312</v>
      </c>
      <c r="B31" s="157"/>
    </row>
    <row r="32" spans="1:2" ht="28.5" x14ac:dyDescent="0.25">
      <c r="A32" s="156" t="s">
        <v>313</v>
      </c>
      <c r="B32" s="167">
        <f>SUM(SUMIF(B33,"&gt;0",B33),SUMIF(B37,"&gt;0",B37),SUMIF(B41,"&gt;0",B41),SUMIF(B45,"&gt;0",B45),SUMIF(B49,"&gt;0",B49),SUMIF(B53,"&gt;0",B53))</f>
        <v>85.603656000000001</v>
      </c>
    </row>
    <row r="33" spans="1:2" ht="30" x14ac:dyDescent="0.25">
      <c r="A33" s="164" t="s">
        <v>432</v>
      </c>
      <c r="B33" s="157">
        <f>IFERROR(IF(VLOOKUP(1,'7. Паспорт отчет о закупке'!$A$27:$CD$86,52,0)="ИП",VLOOKUP(1,'7. Паспорт отчет о закупке'!$A$27:$CD$86,30,0)/1000,"нд"),"нд")</f>
        <v>2.5019999999999998</v>
      </c>
    </row>
    <row r="34" spans="1:2" x14ac:dyDescent="0.25">
      <c r="A34" s="164" t="s">
        <v>314</v>
      </c>
      <c r="B34" s="157">
        <f>IF(B33="нд","нд",$B33/$B$27*100)</f>
        <v>1.0184482343768673</v>
      </c>
    </row>
    <row r="35" spans="1:2" x14ac:dyDescent="0.25">
      <c r="A35" s="164" t="s">
        <v>315</v>
      </c>
      <c r="B35" s="157">
        <f>IF(VLOOKUP(1,'7. Паспорт отчет о закупке'!$A$27:$CD$86,52,0)="ИП",VLOOKUP(1,'7. Паспорт отчет о закупке'!$A$27:$CD$86,51,0)/1000,"нд")</f>
        <v>2.5019999999999998</v>
      </c>
    </row>
    <row r="36" spans="1:2" x14ac:dyDescent="0.25">
      <c r="A36" s="164" t="s">
        <v>436</v>
      </c>
      <c r="B36" s="157">
        <f>IF(VLOOKUP(1,'7. Паспорт отчет о закупке'!$A$27:$CD$86,52,0)="ИП",VLOOKUP(1,'7. Паспорт отчет о закупке'!$A$27:$CD$86,50,0)/1000,"нд")</f>
        <v>2.085</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f>IF(VLOOKUP(3,'7. Паспорт отчет о закупке'!$A$27:$CD$86,52,0)="ИП",VLOOKUP(3,'7. Паспорт отчет о закупке'!$A$27:$CD$86,30,0)/1000,"нд")</f>
        <v>3.72</v>
      </c>
    </row>
    <row r="42" spans="1:2" x14ac:dyDescent="0.25">
      <c r="A42" s="164" t="s">
        <v>314</v>
      </c>
      <c r="B42" s="157">
        <f>IF(B41="нд","нд",$B41/$B$27*100)</f>
        <v>1.5142395810879083</v>
      </c>
    </row>
    <row r="43" spans="1:2" x14ac:dyDescent="0.25">
      <c r="A43" s="164" t="s">
        <v>315</v>
      </c>
      <c r="B43" s="157">
        <f>IF(VLOOKUP(3,'7. Паспорт отчет о закупке'!$A$27:$CD$86,52,0)="ИП",VLOOKUP(3,'7. Паспорт отчет о закупке'!$A$27:$CD$86,51,0)/1000,"нд")</f>
        <v>3.72</v>
      </c>
    </row>
    <row r="44" spans="1:2" x14ac:dyDescent="0.25">
      <c r="A44" s="164" t="s">
        <v>436</v>
      </c>
      <c r="B44" s="157">
        <f>IF(VLOOKUP(3,'7. Паспорт отчет о закупке'!$A$27:$CD$86,52,0)="ИП",VLOOKUP(3,'7. Паспорт отчет о закупке'!$A$27:$CD$86,50,0)/1000,"нд")</f>
        <v>3.1</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f>IF(VLOOKUP(5,'7. Паспорт отчет о закупке'!$A$27:$CD$86,52,0)="ИП",VLOOKUP(5,'7. Паспорт отчет о закупке'!$A$27:$CD$86,30,0)/1000,"нд")</f>
        <v>55.801655999999994</v>
      </c>
    </row>
    <row r="50" spans="1:2" x14ac:dyDescent="0.25">
      <c r="A50" s="164" t="s">
        <v>314</v>
      </c>
      <c r="B50" s="157">
        <f>IF(B49="нд","нд",$B49/$B$27*100)</f>
        <v>22.714267797164396</v>
      </c>
    </row>
    <row r="51" spans="1:2" x14ac:dyDescent="0.25">
      <c r="A51" s="164" t="s">
        <v>315</v>
      </c>
      <c r="B51" s="157">
        <f>IF(VLOOKUP(5,'7. Паспорт отчет о закупке'!$A$27:$CD$86,52,0)="ИП",VLOOKUP(5,'7. Паспорт отчет о закупке'!$A$27:$CD$86,51,0)/1000,"нд")</f>
        <v>44.584120980000002</v>
      </c>
    </row>
    <row r="52" spans="1:2" x14ac:dyDescent="0.25">
      <c r="A52" s="164" t="s">
        <v>436</v>
      </c>
      <c r="B52" s="157">
        <f>IF(VLOOKUP(5,'7. Паспорт отчет о закупке'!$A$27:$CD$86,52,0)="ИП",VLOOKUP(5,'7. Паспорт отчет о закупке'!$A$27:$CD$86,50,0)/1000,"нд")</f>
        <v>37.153434150000002</v>
      </c>
    </row>
    <row r="53" spans="1:2" ht="30" x14ac:dyDescent="0.25">
      <c r="A53" s="164" t="s">
        <v>432</v>
      </c>
      <c r="B53" s="157">
        <f>IF(VLOOKUP(6,'7. Паспорт отчет о закупке'!$A$27:$CD$86,52,0)="ИП",VLOOKUP(6,'7. Паспорт отчет о закупке'!$A$27:$CD$86,30,0)/1000,"нд")</f>
        <v>23.58</v>
      </c>
    </row>
    <row r="54" spans="1:2" x14ac:dyDescent="0.25">
      <c r="A54" s="164" t="s">
        <v>314</v>
      </c>
      <c r="B54" s="157">
        <f>IF(B53="нд","нд",$B53/$B$27*100)</f>
        <v>9.5983250865733538</v>
      </c>
    </row>
    <row r="55" spans="1:2" x14ac:dyDescent="0.25">
      <c r="A55" s="164" t="s">
        <v>315</v>
      </c>
      <c r="B55" s="157">
        <f>IF(VLOOKUP(6,'7. Паспорт отчет о закупке'!$A$27:$CD$86,52,0)="ИП",VLOOKUP(6,'7. Паспорт отчет о закупке'!$A$27:$CD$86,51,0)/1000,"нд")</f>
        <v>23.562811590000003</v>
      </c>
    </row>
    <row r="56" spans="1:2" x14ac:dyDescent="0.25">
      <c r="A56" s="164" t="s">
        <v>436</v>
      </c>
      <c r="B56" s="157">
        <f>IF(VLOOKUP(6,'7. Паспорт отчет о закупке'!$A$27:$CD$86,52,0)="ИП",VLOOKUP(6,'7. Паспорт отчет о закупке'!$A$27:$CD$86,50,0)/1000,"нд")</f>
        <v>19.635676319999998</v>
      </c>
    </row>
    <row r="57" spans="1:2" ht="28.5" x14ac:dyDescent="0.25">
      <c r="A57" s="165" t="s">
        <v>316</v>
      </c>
      <c r="B57" s="167">
        <f>SUM(SUMIF(B58,"&gt;0",B58),SUMIF(B62,"&gt;0",B62),SUMIF(B66,"&gt;0",B66),SUMIF(B70,"&gt;0",B70),SUMIF(B74,"&gt;0",B74))</f>
        <v>39.942</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f>IF(VLOOKUP(2,'7. Паспорт отчет о закупке'!$A$27:$CD$86,52,0)="ПД",VLOOKUP(2,'7. Паспорт отчет о закупке'!$A$27:$CD$86,30,0)/1000,"нд")</f>
        <v>22.193999999999999</v>
      </c>
    </row>
    <row r="63" spans="1:2" x14ac:dyDescent="0.25">
      <c r="A63" s="164" t="s">
        <v>314</v>
      </c>
      <c r="B63" s="157">
        <f>IF(B62="нд","нд",$B62/$B$27*100)</f>
        <v>9.0341487265228579</v>
      </c>
    </row>
    <row r="64" spans="1:2" x14ac:dyDescent="0.25">
      <c r="A64" s="164" t="s">
        <v>315</v>
      </c>
      <c r="B64" s="157">
        <f>IF(VLOOKUP(2,'7. Паспорт отчет о закупке'!$A$27:$CD$86,52,0)="ПД",VLOOKUP(2,'7. Паспорт отчет о закупке'!$A$27:$CD$86,51,0)/1000,"нд")</f>
        <v>22.193999999999999</v>
      </c>
    </row>
    <row r="65" spans="1:2" x14ac:dyDescent="0.25">
      <c r="A65" s="164" t="s">
        <v>436</v>
      </c>
      <c r="B65" s="157">
        <f>IF(VLOOKUP(2,'7. Паспорт отчет о закупке'!$A$27:$CD$86,52,0)="ПД",VLOOKUP(2,'7. Паспорт отчет о закупке'!$A$27:$CD$86,50,0)/1000,"нд")</f>
        <v>18.495000000000001</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f>IF(VLOOKUP(4,'7. Паспорт отчет о закупке'!$A$27:$CD$86,52,0)="ПД",VLOOKUP(4,'7. Паспорт отчет о закупке'!$A$27:$CD$86,30,0)/1000,"нд")</f>
        <v>17.748000000000001</v>
      </c>
    </row>
    <row r="71" spans="1:2" x14ac:dyDescent="0.25">
      <c r="A71" s="164" t="s">
        <v>314</v>
      </c>
      <c r="B71" s="157">
        <f>IF(B70="нд","нд",$B70/$B$27*100)</f>
        <v>7.2243881949323114</v>
      </c>
    </row>
    <row r="72" spans="1:2" x14ac:dyDescent="0.25">
      <c r="A72" s="164" t="s">
        <v>315</v>
      </c>
      <c r="B72" s="157">
        <f>IF(VLOOKUP(4,'7. Паспорт отчет о закупке'!$A$27:$CD$86,52,0)="ПД",VLOOKUP(4,'7. Паспорт отчет о закупке'!$A$27:$CD$86,51,0)/1000,"нд")</f>
        <v>17.748000000000001</v>
      </c>
    </row>
    <row r="73" spans="1:2" x14ac:dyDescent="0.25">
      <c r="A73" s="164" t="s">
        <v>436</v>
      </c>
      <c r="B73" s="157">
        <f>IF(VLOOKUP(4,'7. Паспорт отчет о закупке'!$A$27:$CD$86,52,0)="ПД",VLOOKUP(4,'7. Паспорт отчет о закупке'!$A$27:$CD$86,50,0)/1000,"нд")</f>
        <v>14.79</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15933.773572242157</v>
      </c>
      <c r="C85" s="188"/>
      <c r="D85" s="189"/>
      <c r="E85" s="188"/>
      <c r="F85" s="188"/>
      <c r="G85" s="188"/>
    </row>
    <row r="86" spans="1:7" x14ac:dyDescent="0.25">
      <c r="A86" s="159" t="s">
        <v>320</v>
      </c>
      <c r="B86" s="162">
        <f>SUMIF('7. Паспорт отчет о закупке'!$BA$27:$BA$86,"ТМЦ",'7. Паспорт отчет о закупке'!$AD$27:$AD$86)/1000/$B$27*100</f>
        <v>24.458824024456842</v>
      </c>
      <c r="C86" s="188"/>
      <c r="D86" s="189"/>
      <c r="E86" s="188"/>
      <c r="F86" s="188"/>
      <c r="G86" s="188"/>
    </row>
    <row r="87" spans="1:7" x14ac:dyDescent="0.25">
      <c r="A87" s="159" t="s">
        <v>321</v>
      </c>
      <c r="B87" s="162">
        <f>SUMIF('7. Паспорт отчет о закупке'!$BA$27:$BA$86,"ПИР",'7. Паспорт отчет о закупке'!$AD$27:$AD$86)/1000/$B$27*100</f>
        <v>3.6496446615571267</v>
      </c>
      <c r="C87" s="188"/>
      <c r="D87" s="189"/>
      <c r="E87" s="188"/>
      <c r="F87" s="188"/>
      <c r="G87" s="188"/>
    </row>
    <row r="88" spans="1:7" ht="30" x14ac:dyDescent="0.25">
      <c r="A88" s="154" t="s">
        <v>438</v>
      </c>
      <c r="B88" s="167">
        <v>22.815141590047496</v>
      </c>
      <c r="C88" s="188"/>
      <c r="D88" s="188"/>
      <c r="E88" s="188"/>
      <c r="F88" s="188"/>
      <c r="G88" s="188"/>
    </row>
    <row r="89" spans="1:7" x14ac:dyDescent="0.25">
      <c r="A89" s="154" t="s">
        <v>322</v>
      </c>
      <c r="B89" s="167">
        <f>'6.2. Паспорт фин осв ввод'!D24-'6.2. Паспорт фин осв ввод'!E24</f>
        <v>205.61404155006068</v>
      </c>
    </row>
    <row r="90" spans="1:7" x14ac:dyDescent="0.25">
      <c r="A90" s="154" t="s">
        <v>435</v>
      </c>
      <c r="B90" s="167">
        <f>IFERROR(SUM(B91*1.2/$B$27*100),0)</f>
        <v>85.078433792100654</v>
      </c>
    </row>
    <row r="91" spans="1:7" x14ac:dyDescent="0.25">
      <c r="A91" s="154" t="s">
        <v>440</v>
      </c>
      <c r="B91" s="167">
        <f>'6.2. Паспорт фин осв ввод'!D34-'6.2. Паспорт фин осв ввод'!E34</f>
        <v>174.17530756000002</v>
      </c>
    </row>
    <row r="92" spans="1:7" s="170" customFormat="1" ht="168" customHeight="1" x14ac:dyDescent="0.25">
      <c r="A92" s="168" t="s">
        <v>323</v>
      </c>
      <c r="B92" s="48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«ВеллЭнерджи», ПИР, Выполнение проектно-изыскательских работ по проекту "Реконструкция ПС 220 кВ Тулинская в части замены ячеек выключателей 220 кВ, с выполнением сопутствующего объема работ", договор № ИП-23-00075 от 27.07.2023
ООО "ИЦС", ТМЦ, Поставка высоковольтного выключателя, договор № ПД-23-00121 от 21.04.2023
ООО "ПЦ Сибири", ПИР, Проектно-изыскательские работы по реконструкции ПС 220 кВ Тулинская в части замены ячеек выключателей 220 кВ, с выполнением сопутствующего объема работ, договор № ИП-19-000172 от 20.06.2019
ООО "Остерон", ТМЦ,  Поставка выключателей баковых элегазовых 220 кВ, договор № ПД-19-00393 от 18.12.2019
АО "РЭМиС", СМР, Выполнение строительно-монтажных, пусконаладочных работ по реконструкции ПС 220 кВ АО "Электромагистраль" с поставкой коммутационного оборудования, договор № ИП-20-00157 от 16.06.2020
ООО "ПЦ Сибири", СМР, Выполнение строительно-монтажных, пусконаладочных работ по реконструкции ПС 220 Кв Тулинская в части замены ячеек выключателей с выполнением сопутствующего объема работ (замена 1В-257), договор № ИП-20-00189 от 18.08.2020
Общество с ограниченной ответственностью "Инженерный центр Сибири", ТМЦ, Поставка разъединителей 110-220 кВ, договор № ПД-23-00052 от 14.03.2023
ООО "Веллэнерджи", ПИР, Выполнение проектно-изыскательских работ по реконструкции ПС 220 кВ Тулинская в части замены ячеек выключателей 220 кВ с выполнением сопутствующего объема работ, договор № ИП-20-00069 от 20.03.2020
АО "РЭМиС", СМР, Выполнение строительно-монтажных работ и пуско-наладочных работ с давальческим оборудованием по проекту "Реконструкция ПС 220 кВ Тулинская в части замены ячеек выключателей 220 кВ, с выполнением сопутствующего объема работ ", договор № ИП-22-00192 от 27.07.2022
ООО "ПЦ Сибири", ПИР, Выполнение корректировки проектно-сметной документации по проекту "Реконструкция ПС 220 кВ Тулинская в части замены ячеек выключателей с выполнением сопутствующего объема работ", договор № ИП-20-00337 от 25.12.2020
Акционерное общество 
 «Ремонтэнергомонтаж и сервис», СМР, Выполнение строительно-монтажных и пусконаладочных работ по проекту "Реконструкция ПС 220 кВ Тулинская в части замены ячеек выключателей 220 кВ, с выполнением сопутствующего объема работ (2В-257, 2ПК 2 этап), договор № ИП-23-00133 от 26.04.2023
ОБЩЕСТВО С ОГРАНИЧЕННОЙ ОТВЕТСТВЕННОСТЬЮ "АМПЕР. КОМ", СМР, Выполнение строительно-монтажных и пуско-наладочных работ по проекту 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 (в части 2ПК 1 этапа 1В-256), договор № ИП-24-00300 от 28.11.2024
ОБЩЕСТВО С ОГРАНИЧЕННОЙ ОТВЕТСТВЕННОСТЬЮ "ЭКРА-СИБИРЬ", ТМЦ, Поставка шкафов РЗА, договор № ПД-24-00308 от 03.12.2024
ОБЩЕСТВО С ОГРАНИЧЕННОЙ ОТВЕТСТВЕННОСТЬЮ "ВЕЛЛЭНЕРДЖИ", СМР, Выполнение строительно-монтажных и пуско-наладочных работ по проекту  "Реконструкция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 (2ПК 1В-256 и 2ПК 2В-256)", договор № ИП-25-00095 от 25.03.2025
ООО "ИЦС", ТМЦ, Поставка разъединителей РГНП, договор № ПД-23-00178 от 02.06.2023
</v>
      </c>
    </row>
    <row r="93" spans="1:7" s="170" customFormat="1" ht="168" customHeight="1" x14ac:dyDescent="0.25">
      <c r="A93" s="169" t="s">
        <v>324</v>
      </c>
      <c r="B93" s="487"/>
    </row>
    <row r="94" spans="1:7" s="170" customFormat="1" ht="168" customHeight="1" x14ac:dyDescent="0.25">
      <c r="A94" s="169" t="s">
        <v>325</v>
      </c>
      <c r="B94" s="487"/>
    </row>
    <row r="95" spans="1:7" s="170" customFormat="1" ht="168" customHeight="1" x14ac:dyDescent="0.25">
      <c r="A95" s="169" t="s">
        <v>326</v>
      </c>
      <c r="B95" s="487"/>
    </row>
    <row r="96" spans="1:7" s="170" customFormat="1" ht="168" customHeight="1" x14ac:dyDescent="0.25">
      <c r="A96" s="169" t="s">
        <v>327</v>
      </c>
      <c r="B96" s="487"/>
    </row>
    <row r="97" spans="1:3" s="170" customFormat="1" ht="168" customHeight="1" x14ac:dyDescent="0.25">
      <c r="A97" s="169" t="s">
        <v>328</v>
      </c>
      <c r="B97" s="487"/>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4" t="s">
        <v>510</v>
      </c>
    </row>
    <row r="110" spans="1:3" x14ac:dyDescent="0.25">
      <c r="A110" s="159" t="s">
        <v>340</v>
      </c>
      <c r="B110" s="484"/>
    </row>
    <row r="111" spans="1:3" x14ac:dyDescent="0.25">
      <c r="A111" s="159" t="s">
        <v>341</v>
      </c>
      <c r="B111" s="484"/>
    </row>
    <row r="112" spans="1:3" x14ac:dyDescent="0.25">
      <c r="A112" s="159" t="s">
        <v>342</v>
      </c>
      <c r="B112" s="484"/>
    </row>
    <row r="113" spans="1:2" x14ac:dyDescent="0.25">
      <c r="A113" s="159" t="s">
        <v>343</v>
      </c>
      <c r="B113" s="484"/>
    </row>
    <row r="114" spans="1:2" x14ac:dyDescent="0.25">
      <c r="A114" s="161" t="s">
        <v>344</v>
      </c>
      <c r="B114" s="484"/>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M_00.0001.000001</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378</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303</v>
      </c>
      <c r="D19" s="309" t="s">
        <v>302</v>
      </c>
      <c r="E19" s="309" t="s">
        <v>97</v>
      </c>
      <c r="F19" s="309" t="s">
        <v>96</v>
      </c>
      <c r="G19" s="309" t="s">
        <v>298</v>
      </c>
      <c r="H19" s="309" t="s">
        <v>95</v>
      </c>
      <c r="I19" s="309" t="s">
        <v>94</v>
      </c>
      <c r="J19" s="309" t="s">
        <v>93</v>
      </c>
      <c r="K19" s="309" t="s">
        <v>92</v>
      </c>
      <c r="L19" s="309" t="s">
        <v>91</v>
      </c>
      <c r="M19" s="309" t="s">
        <v>90</v>
      </c>
      <c r="N19" s="309" t="s">
        <v>89</v>
      </c>
      <c r="O19" s="309" t="s">
        <v>88</v>
      </c>
      <c r="P19" s="309" t="s">
        <v>87</v>
      </c>
      <c r="Q19" s="309" t="s">
        <v>301</v>
      </c>
      <c r="R19" s="309"/>
      <c r="S19" s="314" t="s">
        <v>371</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5" t="s">
        <v>63</v>
      </c>
      <c r="B22" s="306" t="s">
        <v>424</v>
      </c>
      <c r="C22" s="304" t="s">
        <v>424</v>
      </c>
      <c r="D22" s="304" t="s">
        <v>424</v>
      </c>
      <c r="E22" s="304" t="s">
        <v>424</v>
      </c>
      <c r="F22" s="304"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5"/>
      <c r="B23" s="307"/>
      <c r="C23" s="304"/>
      <c r="D23" s="304"/>
      <c r="E23" s="304"/>
      <c r="F23" s="304"/>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5"/>
      <c r="B24" s="308"/>
      <c r="C24" s="304"/>
      <c r="D24" s="304"/>
      <c r="E24" s="304"/>
      <c r="F24" s="304"/>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5" t="s">
        <v>61</v>
      </c>
      <c r="B25" s="306" t="s">
        <v>424</v>
      </c>
      <c r="C25" s="304" t="s">
        <v>424</v>
      </c>
      <c r="D25" s="304" t="s">
        <v>424</v>
      </c>
      <c r="E25" s="304" t="s">
        <v>424</v>
      </c>
      <c r="F25" s="304"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5"/>
      <c r="B26" s="307"/>
      <c r="C26" s="304"/>
      <c r="D26" s="304"/>
      <c r="E26" s="304"/>
      <c r="F26" s="304"/>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5"/>
      <c r="B27" s="308"/>
      <c r="C27" s="304"/>
      <c r="D27" s="304"/>
      <c r="E27" s="304"/>
      <c r="F27" s="304"/>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5">
        <v>3</v>
      </c>
      <c r="B28" s="306" t="s">
        <v>424</v>
      </c>
      <c r="C28" s="304" t="s">
        <v>424</v>
      </c>
      <c r="D28" s="304" t="s">
        <v>424</v>
      </c>
      <c r="E28" s="304" t="s">
        <v>424</v>
      </c>
      <c r="F28" s="304"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5"/>
      <c r="B29" s="307"/>
      <c r="C29" s="304"/>
      <c r="D29" s="304"/>
      <c r="E29" s="304"/>
      <c r="F29" s="304"/>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5"/>
      <c r="B30" s="308"/>
      <c r="C30" s="304"/>
      <c r="D30" s="304"/>
      <c r="E30" s="304"/>
      <c r="F30" s="304"/>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5">
        <v>4</v>
      </c>
      <c r="B31" s="306" t="s">
        <v>424</v>
      </c>
      <c r="C31" s="304" t="s">
        <v>424</v>
      </c>
      <c r="D31" s="304" t="s">
        <v>424</v>
      </c>
      <c r="E31" s="304" t="s">
        <v>424</v>
      </c>
      <c r="F31" s="304"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5"/>
      <c r="B32" s="307"/>
      <c r="C32" s="304"/>
      <c r="D32" s="304"/>
      <c r="E32" s="304"/>
      <c r="F32" s="304"/>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5"/>
      <c r="B33" s="308"/>
      <c r="C33" s="304"/>
      <c r="D33" s="304"/>
      <c r="E33" s="304"/>
      <c r="F33" s="304"/>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5">
        <v>5</v>
      </c>
      <c r="B34" s="306" t="s">
        <v>424</v>
      </c>
      <c r="C34" s="304" t="s">
        <v>424</v>
      </c>
      <c r="D34" s="304" t="s">
        <v>424</v>
      </c>
      <c r="E34" s="304" t="s">
        <v>424</v>
      </c>
      <c r="F34" s="304"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5"/>
      <c r="B35" s="307"/>
      <c r="C35" s="304"/>
      <c r="D35" s="304"/>
      <c r="E35" s="304"/>
      <c r="F35" s="304"/>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5"/>
      <c r="B36" s="308"/>
      <c r="C36" s="304"/>
      <c r="D36" s="304"/>
      <c r="E36" s="304"/>
      <c r="F36" s="304"/>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M_00.0001.000001</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383</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190</v>
      </c>
      <c r="C21" s="322"/>
      <c r="D21" s="325" t="s">
        <v>120</v>
      </c>
      <c r="E21" s="321" t="s">
        <v>412</v>
      </c>
      <c r="F21" s="322"/>
      <c r="G21" s="321" t="s">
        <v>210</v>
      </c>
      <c r="H21" s="322"/>
      <c r="I21" s="321" t="s">
        <v>119</v>
      </c>
      <c r="J21" s="322"/>
      <c r="K21" s="325" t="s">
        <v>118</v>
      </c>
      <c r="L21" s="321" t="s">
        <v>117</v>
      </c>
      <c r="M21" s="322"/>
      <c r="N21" s="321" t="s">
        <v>408</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6" t="s">
        <v>113</v>
      </c>
      <c r="R22" s="66" t="s">
        <v>382</v>
      </c>
      <c r="S22" s="66" t="s">
        <v>112</v>
      </c>
      <c r="T22" s="66" t="s">
        <v>111</v>
      </c>
    </row>
    <row r="23" spans="1:20" ht="51.75" customHeight="1" x14ac:dyDescent="0.25">
      <c r="A23" s="330"/>
      <c r="B23" s="126" t="s">
        <v>109</v>
      </c>
      <c r="C23" s="126" t="s">
        <v>110</v>
      </c>
      <c r="D23" s="326"/>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629</v>
      </c>
      <c r="C25" s="150" t="s">
        <v>629</v>
      </c>
      <c r="D25" s="150" t="s">
        <v>381</v>
      </c>
      <c r="E25" s="150" t="s">
        <v>635</v>
      </c>
      <c r="F25" s="150" t="s">
        <v>636</v>
      </c>
      <c r="G25" s="150" t="s">
        <v>637</v>
      </c>
      <c r="H25" s="150" t="s">
        <v>637</v>
      </c>
      <c r="I25" s="150">
        <v>1989</v>
      </c>
      <c r="J25" s="150" t="s">
        <v>424</v>
      </c>
      <c r="K25" s="150">
        <v>1989</v>
      </c>
      <c r="L25" s="150">
        <v>220</v>
      </c>
      <c r="M25" s="150">
        <v>220</v>
      </c>
      <c r="N25" s="150" t="s">
        <v>424</v>
      </c>
      <c r="O25" s="150" t="s">
        <v>424</v>
      </c>
      <c r="P25" s="235">
        <v>2013</v>
      </c>
      <c r="Q25" s="150" t="s">
        <v>638</v>
      </c>
      <c r="R25" s="150" t="s">
        <v>639</v>
      </c>
      <c r="S25" s="150" t="s">
        <v>424</v>
      </c>
      <c r="T25" s="150" t="s">
        <v>424</v>
      </c>
    </row>
    <row r="26" spans="1:20" s="151" customFormat="1" ht="112.5" customHeight="1" x14ac:dyDescent="0.25">
      <c r="A26" s="150">
        <v>2</v>
      </c>
      <c r="B26" s="150" t="s">
        <v>629</v>
      </c>
      <c r="C26" s="150" t="s">
        <v>629</v>
      </c>
      <c r="D26" s="150" t="s">
        <v>381</v>
      </c>
      <c r="E26" s="150" t="s">
        <v>635</v>
      </c>
      <c r="F26" s="150" t="s">
        <v>636</v>
      </c>
      <c r="G26" s="150" t="s">
        <v>640</v>
      </c>
      <c r="H26" s="150" t="s">
        <v>640</v>
      </c>
      <c r="I26" s="150" t="s">
        <v>641</v>
      </c>
      <c r="J26" s="150" t="s">
        <v>642</v>
      </c>
      <c r="K26" s="150" t="s">
        <v>643</v>
      </c>
      <c r="L26" s="150">
        <v>220</v>
      </c>
      <c r="M26" s="150">
        <v>220</v>
      </c>
      <c r="N26" s="150" t="s">
        <v>424</v>
      </c>
      <c r="O26" s="150" t="s">
        <v>424</v>
      </c>
      <c r="P26" s="150">
        <v>2013</v>
      </c>
      <c r="Q26" s="150" t="s">
        <v>638</v>
      </c>
      <c r="R26" s="150" t="s">
        <v>639</v>
      </c>
      <c r="S26" s="150" t="s">
        <v>424</v>
      </c>
      <c r="T26" s="150" t="s">
        <v>424</v>
      </c>
    </row>
    <row r="27" spans="1:20" s="151" customFormat="1" ht="112.5" customHeight="1" x14ac:dyDescent="0.25">
      <c r="A27" s="150">
        <v>3</v>
      </c>
      <c r="B27" s="150" t="s">
        <v>629</v>
      </c>
      <c r="C27" s="150" t="s">
        <v>629</v>
      </c>
      <c r="D27" s="150" t="s">
        <v>381</v>
      </c>
      <c r="E27" s="150" t="s">
        <v>635</v>
      </c>
      <c r="F27" s="150" t="s">
        <v>636</v>
      </c>
      <c r="G27" s="150" t="s">
        <v>644</v>
      </c>
      <c r="H27" s="150" t="s">
        <v>644</v>
      </c>
      <c r="I27" s="150" t="s">
        <v>645</v>
      </c>
      <c r="J27" s="150">
        <v>2020</v>
      </c>
      <c r="K27" s="150" t="s">
        <v>646</v>
      </c>
      <c r="L27" s="150">
        <v>220</v>
      </c>
      <c r="M27" s="150">
        <v>220</v>
      </c>
      <c r="N27" s="150" t="s">
        <v>424</v>
      </c>
      <c r="O27" s="150" t="s">
        <v>424</v>
      </c>
      <c r="P27" s="150">
        <v>2013</v>
      </c>
      <c r="Q27" s="150" t="s">
        <v>638</v>
      </c>
      <c r="R27" s="150" t="s">
        <v>639</v>
      </c>
      <c r="S27" s="150" t="s">
        <v>424</v>
      </c>
      <c r="T27" s="150" t="s">
        <v>424</v>
      </c>
    </row>
    <row r="28" spans="1:20" s="151" customFormat="1" ht="112.5" customHeight="1" x14ac:dyDescent="0.25">
      <c r="A28" s="150">
        <v>4</v>
      </c>
      <c r="B28" s="150" t="s">
        <v>629</v>
      </c>
      <c r="C28" s="150" t="s">
        <v>629</v>
      </c>
      <c r="D28" s="150" t="s">
        <v>381</v>
      </c>
      <c r="E28" s="150" t="s">
        <v>635</v>
      </c>
      <c r="F28" s="150" t="s">
        <v>636</v>
      </c>
      <c r="G28" s="150" t="s">
        <v>647</v>
      </c>
      <c r="H28" s="150" t="s">
        <v>647</v>
      </c>
      <c r="I28" s="150" t="s">
        <v>641</v>
      </c>
      <c r="J28" s="150">
        <v>2020</v>
      </c>
      <c r="K28" s="150" t="s">
        <v>643</v>
      </c>
      <c r="L28" s="150">
        <v>220</v>
      </c>
      <c r="M28" s="150">
        <v>220</v>
      </c>
      <c r="N28" s="150" t="s">
        <v>424</v>
      </c>
      <c r="O28" s="150" t="s">
        <v>424</v>
      </c>
      <c r="P28" s="150">
        <v>2018</v>
      </c>
      <c r="Q28" s="150" t="s">
        <v>638</v>
      </c>
      <c r="R28" s="150" t="s">
        <v>639</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20" t="s">
        <v>418</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421</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tr">
        <f>'1. паспорт местоположение'!$A$12</f>
        <v>M_00.0001.000001</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385</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392</v>
      </c>
      <c r="C21" s="340"/>
      <c r="D21" s="339" t="s">
        <v>394</v>
      </c>
      <c r="E21" s="340"/>
      <c r="F21" s="331" t="s">
        <v>92</v>
      </c>
      <c r="G21" s="333"/>
      <c r="H21" s="333"/>
      <c r="I21" s="332"/>
      <c r="J21" s="336" t="s">
        <v>395</v>
      </c>
      <c r="K21" s="339" t="s">
        <v>396</v>
      </c>
      <c r="L21" s="340"/>
      <c r="M21" s="339" t="s">
        <v>397</v>
      </c>
      <c r="N21" s="340"/>
      <c r="O21" s="339" t="s">
        <v>384</v>
      </c>
      <c r="P21" s="340"/>
      <c r="Q21" s="339" t="s">
        <v>125</v>
      </c>
      <c r="R21" s="340"/>
      <c r="S21" s="336" t="s">
        <v>124</v>
      </c>
      <c r="T21" s="336" t="s">
        <v>398</v>
      </c>
      <c r="U21" s="336" t="s">
        <v>393</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M_00.0001.000001</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377</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627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628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629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630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631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632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43609</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633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1"/>
      <c r="AB6" s="121"/>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1"/>
      <c r="AB7" s="121"/>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2"/>
      <c r="AB8" s="122"/>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3"/>
      <c r="AB9" s="123"/>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1"/>
      <c r="AB10" s="121"/>
    </row>
    <row r="11" spans="1:28" x14ac:dyDescent="0.25">
      <c r="A11" s="311" t="str">
        <f>'1. паспорт местоположение'!A12:C12</f>
        <v>M_00.0001.000001</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2"/>
      <c r="AB11" s="122"/>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3"/>
      <c r="AB12" s="123"/>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2"/>
      <c r="AB14" s="122"/>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3"/>
      <c r="AB15" s="123"/>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1"/>
      <c r="AB16" s="131"/>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1"/>
      <c r="AB17" s="131"/>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1"/>
      <c r="AB18" s="131"/>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1"/>
      <c r="AB19" s="131"/>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2"/>
      <c r="AB20" s="132"/>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2"/>
      <c r="AB21" s="132"/>
    </row>
    <row r="22" spans="1:28" x14ac:dyDescent="0.25">
      <c r="A22" s="346" t="s">
        <v>409</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3"/>
      <c r="AB22" s="133"/>
    </row>
    <row r="23" spans="1:28" ht="32.25" customHeight="1" x14ac:dyDescent="0.25">
      <c r="A23" s="348" t="s">
        <v>295</v>
      </c>
      <c r="B23" s="349"/>
      <c r="C23" s="349"/>
      <c r="D23" s="349"/>
      <c r="E23" s="349"/>
      <c r="F23" s="349"/>
      <c r="G23" s="349"/>
      <c r="H23" s="349"/>
      <c r="I23" s="349"/>
      <c r="J23" s="349"/>
      <c r="K23" s="349"/>
      <c r="L23" s="350"/>
      <c r="M23" s="347" t="s">
        <v>296</v>
      </c>
      <c r="N23" s="347"/>
      <c r="O23" s="347"/>
      <c r="P23" s="347"/>
      <c r="Q23" s="347"/>
      <c r="R23" s="347"/>
      <c r="S23" s="347"/>
      <c r="T23" s="347"/>
      <c r="U23" s="347"/>
      <c r="V23" s="347"/>
      <c r="W23" s="347"/>
      <c r="X23" s="347"/>
      <c r="Y23" s="347"/>
      <c r="Z23" s="347"/>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M_00.0001.000001</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5" t="s">
        <v>386</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2" t="s">
        <v>84</v>
      </c>
      <c r="F19" s="353"/>
      <c r="G19" s="353"/>
      <c r="H19" s="353"/>
      <c r="I19" s="354"/>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M_00.0001.000001</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387</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6" t="s">
        <v>285</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7"/>
      <c r="AN24" s="77"/>
      <c r="AO24" s="104"/>
      <c r="AP24" s="104"/>
      <c r="AQ24" s="104"/>
      <c r="AR24" s="104"/>
      <c r="AS24" s="83"/>
    </row>
    <row r="25" spans="1:45" ht="12.75" customHeight="1" x14ac:dyDescent="0.25">
      <c r="A25" s="401" t="s">
        <v>284</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424</v>
      </c>
      <c r="AL25" s="400"/>
      <c r="AM25" s="78"/>
      <c r="AN25" s="427" t="s">
        <v>283</v>
      </c>
      <c r="AO25" s="427"/>
      <c r="AP25" s="427"/>
      <c r="AQ25" s="425"/>
      <c r="AR25" s="425"/>
      <c r="AS25" s="83"/>
    </row>
    <row r="26" spans="1:45" ht="17.25" customHeight="1" x14ac:dyDescent="0.25">
      <c r="A26" s="367" t="s">
        <v>282</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424</v>
      </c>
      <c r="AL26" s="404"/>
      <c r="AM26" s="78"/>
      <c r="AN26" s="413" t="s">
        <v>281</v>
      </c>
      <c r="AO26" s="414"/>
      <c r="AP26" s="415"/>
      <c r="AQ26" s="403" t="s">
        <v>424</v>
      </c>
      <c r="AR26" s="405"/>
      <c r="AS26" s="83"/>
    </row>
    <row r="27" spans="1:45" ht="17.25" customHeight="1" x14ac:dyDescent="0.25">
      <c r="A27" s="367" t="s">
        <v>280</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424</v>
      </c>
      <c r="AL27" s="404"/>
      <c r="AM27" s="78"/>
      <c r="AN27" s="413" t="s">
        <v>279</v>
      </c>
      <c r="AO27" s="414"/>
      <c r="AP27" s="415"/>
      <c r="AQ27" s="403" t="s">
        <v>424</v>
      </c>
      <c r="AR27" s="405"/>
      <c r="AS27" s="83"/>
    </row>
    <row r="28" spans="1:45" ht="27.75" customHeight="1" thickBot="1" x14ac:dyDescent="0.3">
      <c r="A28" s="416" t="s">
        <v>278</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424</v>
      </c>
      <c r="AL28" s="420"/>
      <c r="AM28" s="78"/>
      <c r="AN28" s="421" t="s">
        <v>277</v>
      </c>
      <c r="AO28" s="422"/>
      <c r="AP28" s="423"/>
      <c r="AQ28" s="403" t="s">
        <v>424</v>
      </c>
      <c r="AR28" s="405"/>
      <c r="AS28" s="83"/>
    </row>
    <row r="29" spans="1:45" ht="17.25" customHeight="1" x14ac:dyDescent="0.25">
      <c r="A29" s="406" t="s">
        <v>276</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424</v>
      </c>
      <c r="AL29" s="410"/>
      <c r="AM29" s="78"/>
      <c r="AN29" s="411"/>
      <c r="AO29" s="412"/>
      <c r="AP29" s="412"/>
      <c r="AQ29" s="403" t="s">
        <v>424</v>
      </c>
      <c r="AR29" s="404"/>
      <c r="AS29" s="83"/>
    </row>
    <row r="30" spans="1:45" ht="17.25" customHeight="1" x14ac:dyDescent="0.25">
      <c r="A30" s="367" t="s">
        <v>275</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424</v>
      </c>
      <c r="AL30" s="404"/>
      <c r="AM30" s="78"/>
      <c r="AS30" s="83"/>
    </row>
    <row r="31" spans="1:45" ht="17.25" customHeight="1" x14ac:dyDescent="0.25">
      <c r="A31" s="367" t="s">
        <v>274</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424</v>
      </c>
      <c r="AL31" s="404"/>
      <c r="AM31" s="78"/>
      <c r="AN31" s="78"/>
      <c r="AO31" s="103"/>
      <c r="AP31" s="103"/>
      <c r="AQ31" s="103"/>
      <c r="AR31" s="103"/>
      <c r="AS31" s="83"/>
    </row>
    <row r="32" spans="1:45" ht="17.25" customHeight="1" x14ac:dyDescent="0.25">
      <c r="A32" s="367" t="s">
        <v>249</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424</v>
      </c>
      <c r="AL32" s="404"/>
      <c r="AM32" s="78"/>
      <c r="AN32" s="78"/>
      <c r="AO32" s="78"/>
      <c r="AP32" s="78"/>
      <c r="AQ32" s="78"/>
      <c r="AR32" s="78"/>
      <c r="AS32" s="83"/>
    </row>
    <row r="33" spans="1:45" ht="17.25" customHeight="1" x14ac:dyDescent="0.25">
      <c r="A33" s="367" t="s">
        <v>273</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424</v>
      </c>
      <c r="AL33" s="404"/>
      <c r="AM33" s="78"/>
      <c r="AN33" s="78"/>
      <c r="AO33" s="78"/>
      <c r="AP33" s="78"/>
      <c r="AQ33" s="78"/>
      <c r="AR33" s="78"/>
      <c r="AS33" s="83"/>
    </row>
    <row r="34" spans="1:45" ht="17.25" customHeight="1" x14ac:dyDescent="0.25">
      <c r="A34" s="367" t="s">
        <v>272</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424</v>
      </c>
      <c r="AL34" s="404"/>
      <c r="AM34" s="78"/>
      <c r="AN34" s="78"/>
      <c r="AO34" s="78"/>
      <c r="AP34" s="78"/>
      <c r="AQ34" s="78"/>
      <c r="AR34" s="78"/>
      <c r="AS34" s="83"/>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8"/>
      <c r="AN35" s="78"/>
      <c r="AO35" s="78"/>
      <c r="AP35" s="78"/>
      <c r="AQ35" s="78"/>
      <c r="AR35" s="78"/>
      <c r="AS35" s="83"/>
    </row>
    <row r="36" spans="1:45" ht="17.25" customHeight="1" thickBot="1" x14ac:dyDescent="0.3">
      <c r="A36" s="385" t="s">
        <v>237</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424</v>
      </c>
      <c r="AL36" s="393"/>
      <c r="AM36" s="78"/>
      <c r="AN36" s="78"/>
      <c r="AO36" s="78"/>
      <c r="AP36" s="78"/>
      <c r="AQ36" s="78"/>
      <c r="AR36" s="78"/>
      <c r="AS36" s="83"/>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8"/>
      <c r="AN37" s="78"/>
      <c r="AO37" s="78"/>
      <c r="AP37" s="78"/>
      <c r="AQ37" s="78"/>
      <c r="AR37" s="78"/>
      <c r="AS37" s="83"/>
    </row>
    <row r="38" spans="1:45" ht="17.25" customHeight="1" x14ac:dyDescent="0.25">
      <c r="A38" s="367" t="s">
        <v>271</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424</v>
      </c>
      <c r="AL38" s="369"/>
      <c r="AM38" s="78"/>
      <c r="AN38" s="78"/>
      <c r="AO38" s="78"/>
      <c r="AP38" s="78"/>
      <c r="AQ38" s="78"/>
      <c r="AR38" s="78"/>
      <c r="AS38" s="83"/>
    </row>
    <row r="39" spans="1:45" ht="17.25" customHeight="1" thickBot="1" x14ac:dyDescent="0.3">
      <c r="A39" s="385" t="s">
        <v>270</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424</v>
      </c>
      <c r="AL39" s="393"/>
      <c r="AM39" s="78"/>
      <c r="AN39" s="78"/>
      <c r="AO39" s="78"/>
      <c r="AP39" s="78"/>
      <c r="AQ39" s="78"/>
      <c r="AR39" s="78"/>
      <c r="AS39" s="83"/>
    </row>
    <row r="40" spans="1:45" ht="17.25" customHeight="1" x14ac:dyDescent="0.25">
      <c r="A40" s="401" t="s">
        <v>269</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424</v>
      </c>
      <c r="AL40" s="400"/>
      <c r="AM40" s="78"/>
      <c r="AN40" s="78"/>
      <c r="AO40" s="78"/>
      <c r="AP40" s="78"/>
      <c r="AQ40" s="78"/>
      <c r="AR40" s="78"/>
      <c r="AS40" s="83"/>
    </row>
    <row r="41" spans="1:45" ht="17.25" customHeight="1" x14ac:dyDescent="0.25">
      <c r="A41" s="367" t="s">
        <v>268</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424</v>
      </c>
      <c r="AL41" s="369"/>
      <c r="AM41" s="78"/>
      <c r="AN41" s="78"/>
      <c r="AO41" s="78"/>
      <c r="AP41" s="78"/>
      <c r="AQ41" s="78"/>
      <c r="AR41" s="78"/>
      <c r="AS41" s="83"/>
    </row>
    <row r="42" spans="1:45" ht="17.25" customHeight="1" x14ac:dyDescent="0.25">
      <c r="A42" s="367" t="s">
        <v>267</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424</v>
      </c>
      <c r="AL42" s="369"/>
      <c r="AM42" s="78"/>
      <c r="AN42" s="78"/>
      <c r="AO42" s="78"/>
      <c r="AP42" s="78"/>
      <c r="AQ42" s="78"/>
      <c r="AR42" s="78"/>
      <c r="AS42" s="83"/>
    </row>
    <row r="43" spans="1:45" ht="17.25" customHeight="1" x14ac:dyDescent="0.25">
      <c r="A43" s="367" t="s">
        <v>266</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424</v>
      </c>
      <c r="AL43" s="369"/>
      <c r="AM43" s="78"/>
      <c r="AN43" s="78"/>
      <c r="AO43" s="78"/>
      <c r="AP43" s="78"/>
      <c r="AQ43" s="78"/>
      <c r="AR43" s="78"/>
      <c r="AS43" s="83"/>
    </row>
    <row r="44" spans="1:45" ht="17.25" customHeight="1" x14ac:dyDescent="0.25">
      <c r="A44" s="367" t="s">
        <v>265</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424</v>
      </c>
      <c r="AL44" s="369"/>
      <c r="AM44" s="78"/>
      <c r="AN44" s="78"/>
      <c r="AO44" s="78"/>
      <c r="AP44" s="78"/>
      <c r="AQ44" s="78"/>
      <c r="AR44" s="78"/>
      <c r="AS44" s="83"/>
    </row>
    <row r="45" spans="1:45" ht="17.25" customHeight="1" x14ac:dyDescent="0.25">
      <c r="A45" s="367" t="s">
        <v>264</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424</v>
      </c>
      <c r="AL45" s="369"/>
      <c r="AM45" s="78"/>
      <c r="AN45" s="78"/>
      <c r="AO45" s="78"/>
      <c r="AP45" s="78"/>
      <c r="AQ45" s="78"/>
      <c r="AR45" s="78"/>
      <c r="AS45" s="83"/>
    </row>
    <row r="46" spans="1:45" ht="17.25" customHeight="1" thickBot="1" x14ac:dyDescent="0.3">
      <c r="A46" s="394" t="s">
        <v>263</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424</v>
      </c>
      <c r="AL46" s="396"/>
      <c r="AM46" s="78"/>
      <c r="AN46" s="78"/>
      <c r="AO46" s="78"/>
      <c r="AP46" s="78"/>
      <c r="AQ46" s="78"/>
      <c r="AR46" s="78"/>
      <c r="AS46" s="83"/>
    </row>
    <row r="47" spans="1:45" ht="24" customHeight="1" x14ac:dyDescent="0.25">
      <c r="A47" s="397" t="s">
        <v>262</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243</v>
      </c>
      <c r="AN47" s="384"/>
      <c r="AO47" s="91" t="s">
        <v>242</v>
      </c>
      <c r="AP47" s="91" t="s">
        <v>241</v>
      </c>
      <c r="AQ47" s="83"/>
    </row>
    <row r="48" spans="1:45" ht="12" customHeight="1" x14ac:dyDescent="0.25">
      <c r="A48" s="367" t="s">
        <v>261</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424</v>
      </c>
      <c r="AL48" s="369"/>
      <c r="AM48" s="369" t="s">
        <v>424</v>
      </c>
      <c r="AN48" s="369"/>
      <c r="AO48" s="95" t="s">
        <v>424</v>
      </c>
      <c r="AP48" s="95" t="s">
        <v>424</v>
      </c>
      <c r="AQ48" s="83"/>
    </row>
    <row r="49" spans="1:43" ht="12" customHeight="1" x14ac:dyDescent="0.25">
      <c r="A49" s="367" t="s">
        <v>260</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424</v>
      </c>
      <c r="AL49" s="369"/>
      <c r="AM49" s="369" t="s">
        <v>424</v>
      </c>
      <c r="AN49" s="369"/>
      <c r="AO49" s="95" t="s">
        <v>424</v>
      </c>
      <c r="AP49" s="95" t="s">
        <v>424</v>
      </c>
      <c r="AQ49" s="83"/>
    </row>
    <row r="50" spans="1:43" ht="12" customHeight="1" thickBot="1" x14ac:dyDescent="0.3">
      <c r="A50" s="385" t="s">
        <v>259</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424</v>
      </c>
      <c r="AL50" s="393"/>
      <c r="AM50" s="393" t="s">
        <v>424</v>
      </c>
      <c r="AN50" s="393"/>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2" t="s">
        <v>258</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243</v>
      </c>
      <c r="AN52" s="384"/>
      <c r="AO52" s="91" t="s">
        <v>242</v>
      </c>
      <c r="AP52" s="91" t="s">
        <v>241</v>
      </c>
      <c r="AQ52" s="83"/>
    </row>
    <row r="53" spans="1:43" ht="11.25" customHeight="1" x14ac:dyDescent="0.25">
      <c r="A53" s="391" t="s">
        <v>257</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424</v>
      </c>
      <c r="AL53" s="369"/>
      <c r="AM53" s="369" t="s">
        <v>424</v>
      </c>
      <c r="AN53" s="369"/>
      <c r="AO53" s="141" t="s">
        <v>424</v>
      </c>
      <c r="AP53" s="141" t="s">
        <v>424</v>
      </c>
      <c r="AQ53" s="83"/>
    </row>
    <row r="54" spans="1:43" ht="12" customHeight="1" x14ac:dyDescent="0.25">
      <c r="A54" s="367" t="s">
        <v>256</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424</v>
      </c>
      <c r="AL54" s="369"/>
      <c r="AM54" s="369" t="s">
        <v>424</v>
      </c>
      <c r="AN54" s="369"/>
      <c r="AO54" s="141" t="s">
        <v>424</v>
      </c>
      <c r="AP54" s="141" t="s">
        <v>424</v>
      </c>
      <c r="AQ54" s="83"/>
    </row>
    <row r="55" spans="1:43" ht="12" customHeight="1" x14ac:dyDescent="0.25">
      <c r="A55" s="367" t="s">
        <v>255</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424</v>
      </c>
      <c r="AL55" s="369"/>
      <c r="AM55" s="369" t="s">
        <v>424</v>
      </c>
      <c r="AN55" s="369"/>
      <c r="AO55" s="141" t="s">
        <v>424</v>
      </c>
      <c r="AP55" s="141" t="s">
        <v>424</v>
      </c>
      <c r="AQ55" s="83"/>
    </row>
    <row r="56" spans="1:43" ht="12" customHeight="1" thickBot="1" x14ac:dyDescent="0.3">
      <c r="A56" s="385" t="s">
        <v>254</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424</v>
      </c>
      <c r="AL56" s="387"/>
      <c r="AM56" s="387" t="s">
        <v>424</v>
      </c>
      <c r="AN56" s="387"/>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2" t="s">
        <v>253</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243</v>
      </c>
      <c r="AN58" s="384"/>
      <c r="AO58" s="91" t="s">
        <v>242</v>
      </c>
      <c r="AP58" s="91" t="s">
        <v>241</v>
      </c>
      <c r="AQ58" s="83"/>
    </row>
    <row r="59" spans="1:43" ht="12.75" customHeight="1" x14ac:dyDescent="0.25">
      <c r="A59" s="388" t="s">
        <v>252</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424</v>
      </c>
      <c r="AL59" s="390"/>
      <c r="AM59" s="390" t="s">
        <v>424</v>
      </c>
      <c r="AN59" s="390"/>
      <c r="AO59" s="97" t="s">
        <v>424</v>
      </c>
      <c r="AP59" s="97" t="s">
        <v>424</v>
      </c>
      <c r="AQ59" s="89"/>
    </row>
    <row r="60" spans="1:43" ht="12" customHeight="1" x14ac:dyDescent="0.25">
      <c r="A60" s="367" t="s">
        <v>251</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424</v>
      </c>
      <c r="AL60" s="369"/>
      <c r="AM60" s="369" t="s">
        <v>424</v>
      </c>
      <c r="AN60" s="369"/>
      <c r="AO60" s="95" t="s">
        <v>424</v>
      </c>
      <c r="AP60" s="95" t="s">
        <v>424</v>
      </c>
      <c r="AQ60" s="83"/>
    </row>
    <row r="61" spans="1:43" ht="12" customHeight="1" x14ac:dyDescent="0.25">
      <c r="A61" s="367" t="s">
        <v>250</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424</v>
      </c>
      <c r="AL61" s="369"/>
      <c r="AM61" s="369" t="s">
        <v>424</v>
      </c>
      <c r="AN61" s="369"/>
      <c r="AO61" s="95" t="s">
        <v>424</v>
      </c>
      <c r="AP61" s="95" t="s">
        <v>424</v>
      </c>
      <c r="AQ61" s="83"/>
    </row>
    <row r="62" spans="1:43" ht="12" customHeight="1" x14ac:dyDescent="0.25">
      <c r="A62" s="367" t="s">
        <v>249</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424</v>
      </c>
      <c r="AL62" s="369"/>
      <c r="AM62" s="369" t="s">
        <v>424</v>
      </c>
      <c r="AN62" s="369"/>
      <c r="AO62" s="95" t="s">
        <v>424</v>
      </c>
      <c r="AP62" s="95" t="s">
        <v>424</v>
      </c>
      <c r="AQ62" s="83"/>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5"/>
      <c r="AP63" s="95"/>
      <c r="AQ63" s="83"/>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5"/>
      <c r="AP64" s="95"/>
      <c r="AQ64" s="83"/>
    </row>
    <row r="65" spans="1:43" ht="12" customHeight="1" x14ac:dyDescent="0.25">
      <c r="A65" s="367" t="s">
        <v>248</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424</v>
      </c>
      <c r="AL65" s="369"/>
      <c r="AM65" s="369" t="s">
        <v>424</v>
      </c>
      <c r="AN65" s="369"/>
      <c r="AO65" s="95" t="s">
        <v>424</v>
      </c>
      <c r="AP65" s="95" t="s">
        <v>424</v>
      </c>
      <c r="AQ65" s="83"/>
    </row>
    <row r="66" spans="1:43" ht="27.75" customHeight="1" x14ac:dyDescent="0.25">
      <c r="A66" s="371" t="s">
        <v>247</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424</v>
      </c>
      <c r="AL66" s="374"/>
      <c r="AM66" s="374" t="s">
        <v>424</v>
      </c>
      <c r="AN66" s="374"/>
      <c r="AO66" s="96" t="s">
        <v>424</v>
      </c>
      <c r="AP66" s="96" t="s">
        <v>424</v>
      </c>
      <c r="AQ66" s="89"/>
    </row>
    <row r="67" spans="1:43" ht="11.25" customHeight="1" x14ac:dyDescent="0.25">
      <c r="A67" s="367" t="s">
        <v>239</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424</v>
      </c>
      <c r="AL67" s="369"/>
      <c r="AM67" s="369" t="s">
        <v>424</v>
      </c>
      <c r="AN67" s="369"/>
      <c r="AO67" s="95" t="s">
        <v>424</v>
      </c>
      <c r="AP67" s="95" t="s">
        <v>424</v>
      </c>
      <c r="AQ67" s="83"/>
    </row>
    <row r="68" spans="1:43" ht="25.5" customHeight="1" x14ac:dyDescent="0.25">
      <c r="A68" s="371" t="s">
        <v>240</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424</v>
      </c>
      <c r="AL68" s="374"/>
      <c r="AM68" s="374" t="s">
        <v>424</v>
      </c>
      <c r="AN68" s="374"/>
      <c r="AO68" s="96" t="s">
        <v>424</v>
      </c>
      <c r="AP68" s="96" t="s">
        <v>424</v>
      </c>
      <c r="AQ68" s="89"/>
    </row>
    <row r="69" spans="1:43" ht="12" customHeight="1" x14ac:dyDescent="0.25">
      <c r="A69" s="367" t="s">
        <v>238</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424</v>
      </c>
      <c r="AL69" s="369"/>
      <c r="AM69" s="369" t="s">
        <v>424</v>
      </c>
      <c r="AN69" s="369"/>
      <c r="AO69" s="95" t="s">
        <v>424</v>
      </c>
      <c r="AP69" s="95" t="s">
        <v>424</v>
      </c>
      <c r="AQ69" s="83"/>
    </row>
    <row r="70" spans="1:43" ht="12.75" customHeight="1" x14ac:dyDescent="0.25">
      <c r="A70" s="376" t="s">
        <v>246</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424</v>
      </c>
      <c r="AL70" s="374"/>
      <c r="AM70" s="374" t="s">
        <v>424</v>
      </c>
      <c r="AN70" s="374"/>
      <c r="AO70" s="96" t="s">
        <v>424</v>
      </c>
      <c r="AP70" s="96" t="s">
        <v>424</v>
      </c>
      <c r="AQ70" s="89"/>
    </row>
    <row r="71" spans="1:43" ht="12" customHeight="1" x14ac:dyDescent="0.25">
      <c r="A71" s="367" t="s">
        <v>237</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424</v>
      </c>
      <c r="AL71" s="369"/>
      <c r="AM71" s="369" t="s">
        <v>424</v>
      </c>
      <c r="AN71" s="369"/>
      <c r="AO71" s="95" t="s">
        <v>424</v>
      </c>
      <c r="AP71" s="95" t="s">
        <v>424</v>
      </c>
      <c r="AQ71" s="83"/>
    </row>
    <row r="72" spans="1:43" ht="12.75" customHeight="1" thickBot="1" x14ac:dyDescent="0.3">
      <c r="A72" s="378" t="s">
        <v>245</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424</v>
      </c>
      <c r="AL72" s="381"/>
      <c r="AM72" s="381" t="s">
        <v>424</v>
      </c>
      <c r="AN72" s="381"/>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2" t="s">
        <v>244</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243</v>
      </c>
      <c r="AN74" s="384"/>
      <c r="AO74" s="91" t="s">
        <v>242</v>
      </c>
      <c r="AP74" s="91" t="s">
        <v>241</v>
      </c>
      <c r="AQ74" s="83"/>
    </row>
    <row r="75" spans="1:43" ht="25.5" customHeight="1" x14ac:dyDescent="0.25">
      <c r="A75" s="371" t="s">
        <v>240</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424</v>
      </c>
      <c r="AL75" s="374"/>
      <c r="AM75" s="375" t="s">
        <v>424</v>
      </c>
      <c r="AN75" s="375"/>
      <c r="AO75" s="87" t="s">
        <v>424</v>
      </c>
      <c r="AP75" s="87" t="s">
        <v>424</v>
      </c>
      <c r="AQ75" s="89"/>
    </row>
    <row r="76" spans="1:43" ht="12" customHeight="1" x14ac:dyDescent="0.25">
      <c r="A76" s="367" t="s">
        <v>239</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424</v>
      </c>
      <c r="AL76" s="369"/>
      <c r="AM76" s="370" t="s">
        <v>424</v>
      </c>
      <c r="AN76" s="370"/>
      <c r="AO76" s="90" t="s">
        <v>424</v>
      </c>
      <c r="AP76" s="90" t="s">
        <v>424</v>
      </c>
      <c r="AQ76" s="83"/>
    </row>
    <row r="77" spans="1:43" ht="12" customHeight="1" x14ac:dyDescent="0.25">
      <c r="A77" s="367" t="s">
        <v>238</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424</v>
      </c>
      <c r="AL77" s="369"/>
      <c r="AM77" s="370" t="s">
        <v>424</v>
      </c>
      <c r="AN77" s="370"/>
      <c r="AO77" s="90" t="s">
        <v>424</v>
      </c>
      <c r="AP77" s="90" t="s">
        <v>424</v>
      </c>
      <c r="AQ77" s="83"/>
    </row>
    <row r="78" spans="1:43" ht="12" customHeight="1" x14ac:dyDescent="0.25">
      <c r="A78" s="367" t="s">
        <v>237</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424</v>
      </c>
      <c r="AL78" s="369"/>
      <c r="AM78" s="370" t="s">
        <v>424</v>
      </c>
      <c r="AN78" s="370"/>
      <c r="AO78" s="90" t="s">
        <v>424</v>
      </c>
      <c r="AP78" s="90" t="s">
        <v>424</v>
      </c>
      <c r="AQ78" s="83"/>
    </row>
    <row r="79" spans="1:43" ht="12" customHeight="1" x14ac:dyDescent="0.25">
      <c r="A79" s="367" t="s">
        <v>236</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424</v>
      </c>
      <c r="AL79" s="369"/>
      <c r="AM79" s="370" t="s">
        <v>424</v>
      </c>
      <c r="AN79" s="370"/>
      <c r="AO79" s="90" t="s">
        <v>424</v>
      </c>
      <c r="AP79" s="90" t="s">
        <v>424</v>
      </c>
      <c r="AQ79" s="83"/>
    </row>
    <row r="80" spans="1:43" ht="12" customHeight="1" x14ac:dyDescent="0.25">
      <c r="A80" s="367" t="s">
        <v>235</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424</v>
      </c>
      <c r="AL80" s="369"/>
      <c r="AM80" s="370" t="s">
        <v>424</v>
      </c>
      <c r="AN80" s="370"/>
      <c r="AO80" s="90" t="s">
        <v>424</v>
      </c>
      <c r="AP80" s="90" t="s">
        <v>424</v>
      </c>
      <c r="AQ80" s="83"/>
    </row>
    <row r="81" spans="1:45" ht="12.75" customHeight="1" x14ac:dyDescent="0.25">
      <c r="A81" s="367" t="s">
        <v>234</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424</v>
      </c>
      <c r="AL81" s="369"/>
      <c r="AM81" s="370" t="s">
        <v>424</v>
      </c>
      <c r="AN81" s="370"/>
      <c r="AO81" s="90" t="s">
        <v>424</v>
      </c>
      <c r="AP81" s="90" t="s">
        <v>424</v>
      </c>
      <c r="AQ81" s="83"/>
    </row>
    <row r="82" spans="1:45" ht="12.75" customHeight="1" x14ac:dyDescent="0.25">
      <c r="A82" s="367" t="s">
        <v>233</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424</v>
      </c>
      <c r="AL82" s="369"/>
      <c r="AM82" s="370" t="s">
        <v>424</v>
      </c>
      <c r="AN82" s="370"/>
      <c r="AO82" s="90" t="s">
        <v>424</v>
      </c>
      <c r="AP82" s="90" t="s">
        <v>424</v>
      </c>
      <c r="AQ82" s="83"/>
    </row>
    <row r="83" spans="1:45" ht="12" customHeight="1" x14ac:dyDescent="0.25">
      <c r="A83" s="376" t="s">
        <v>232</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424</v>
      </c>
      <c r="AL83" s="374"/>
      <c r="AM83" s="375" t="s">
        <v>424</v>
      </c>
      <c r="AN83" s="375"/>
      <c r="AO83" s="87" t="s">
        <v>424</v>
      </c>
      <c r="AP83" s="87" t="s">
        <v>424</v>
      </c>
      <c r="AQ83" s="89"/>
    </row>
    <row r="84" spans="1:45" ht="12" customHeight="1" x14ac:dyDescent="0.25">
      <c r="A84" s="376" t="s">
        <v>231</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424</v>
      </c>
      <c r="AL84" s="374"/>
      <c r="AM84" s="375" t="s">
        <v>424</v>
      </c>
      <c r="AN84" s="375"/>
      <c r="AO84" s="87" t="s">
        <v>424</v>
      </c>
      <c r="AP84" s="87" t="s">
        <v>424</v>
      </c>
      <c r="AQ84" s="89"/>
    </row>
    <row r="85" spans="1:45" ht="12" customHeight="1" x14ac:dyDescent="0.25">
      <c r="A85" s="367" t="s">
        <v>230</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424</v>
      </c>
      <c r="AL85" s="369"/>
      <c r="AM85" s="370" t="s">
        <v>424</v>
      </c>
      <c r="AN85" s="370"/>
      <c r="AO85" s="90" t="s">
        <v>424</v>
      </c>
      <c r="AP85" s="90" t="s">
        <v>424</v>
      </c>
      <c r="AQ85" s="77"/>
    </row>
    <row r="86" spans="1:45" ht="27.75" customHeight="1" x14ac:dyDescent="0.25">
      <c r="A86" s="371" t="s">
        <v>229</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424</v>
      </c>
      <c r="AL86" s="374"/>
      <c r="AM86" s="375" t="s">
        <v>424</v>
      </c>
      <c r="AN86" s="375"/>
      <c r="AO86" s="87" t="s">
        <v>424</v>
      </c>
      <c r="AP86" s="87" t="s">
        <v>424</v>
      </c>
      <c r="AQ86" s="89"/>
    </row>
    <row r="87" spans="1:45" x14ac:dyDescent="0.25">
      <c r="A87" s="371" t="s">
        <v>228</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424</v>
      </c>
      <c r="AL87" s="374"/>
      <c r="AM87" s="375" t="s">
        <v>424</v>
      </c>
      <c r="AN87" s="375"/>
      <c r="AO87" s="87" t="s">
        <v>424</v>
      </c>
      <c r="AP87" s="87" t="s">
        <v>424</v>
      </c>
      <c r="AQ87" s="89"/>
    </row>
    <row r="88" spans="1:45" ht="14.25" customHeight="1" x14ac:dyDescent="0.25">
      <c r="A88" s="360" t="s">
        <v>227</v>
      </c>
      <c r="B88" s="361"/>
      <c r="C88" s="361"/>
      <c r="D88" s="362"/>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3" t="s">
        <v>424</v>
      </c>
      <c r="AL88" s="364"/>
      <c r="AM88" s="365" t="s">
        <v>424</v>
      </c>
      <c r="AN88" s="366"/>
      <c r="AO88" s="87" t="s">
        <v>424</v>
      </c>
      <c r="AP88" s="87" t="s">
        <v>424</v>
      </c>
      <c r="AQ88" s="89"/>
    </row>
    <row r="89" spans="1:45" x14ac:dyDescent="0.25">
      <c r="A89" s="360" t="s">
        <v>226</v>
      </c>
      <c r="B89" s="361"/>
      <c r="C89" s="361"/>
      <c r="D89" s="362"/>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3" t="s">
        <v>424</v>
      </c>
      <c r="AL89" s="364"/>
      <c r="AM89" s="365" t="s">
        <v>424</v>
      </c>
      <c r="AN89" s="366"/>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6" t="s">
        <v>424</v>
      </c>
      <c r="AL90" s="357"/>
      <c r="AM90" s="358" t="s">
        <v>424</v>
      </c>
      <c r="AN90" s="359"/>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5" zoomScale="70" zoomScaleSheetLayoutView="70" workbookViewId="0">
      <selection activeCell="I25" sqref="I25:I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8" t="str">
        <f>'1. паспорт местоположение'!$A$5</f>
        <v>Год раскрытия информации: 2025 год</v>
      </c>
      <c r="B5" s="428"/>
      <c r="C5" s="428"/>
      <c r="D5" s="428"/>
      <c r="E5" s="428"/>
      <c r="F5" s="428"/>
      <c r="G5" s="428"/>
      <c r="H5" s="428"/>
      <c r="I5" s="428"/>
      <c r="J5" s="428"/>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421</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M_00.0001.000001</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3" t="s">
        <v>388</v>
      </c>
      <c r="B19" s="433"/>
      <c r="C19" s="433"/>
      <c r="D19" s="433"/>
      <c r="E19" s="433"/>
      <c r="F19" s="433"/>
      <c r="G19" s="433"/>
      <c r="H19" s="433"/>
      <c r="I19" s="433"/>
      <c r="J19" s="433"/>
    </row>
    <row r="20" spans="1:14" x14ac:dyDescent="0.25">
      <c r="A20" s="241"/>
      <c r="B20" s="241"/>
    </row>
    <row r="21" spans="1:14" ht="28.5" customHeight="1" x14ac:dyDescent="0.25">
      <c r="A21" s="429" t="s">
        <v>189</v>
      </c>
      <c r="B21" s="429" t="s">
        <v>188</v>
      </c>
      <c r="C21" s="434" t="s">
        <v>345</v>
      </c>
      <c r="D21" s="434"/>
      <c r="E21" s="434"/>
      <c r="F21" s="434"/>
      <c r="G21" s="429" t="s">
        <v>187</v>
      </c>
      <c r="H21" s="435" t="s">
        <v>347</v>
      </c>
      <c r="I21" s="429" t="s">
        <v>186</v>
      </c>
      <c r="J21" s="430" t="s">
        <v>346</v>
      </c>
    </row>
    <row r="22" spans="1:14" ht="58.5" customHeight="1" x14ac:dyDescent="0.25">
      <c r="A22" s="429"/>
      <c r="B22" s="429"/>
      <c r="C22" s="431" t="s">
        <v>443</v>
      </c>
      <c r="D22" s="431"/>
      <c r="E22" s="437" t="s">
        <v>11</v>
      </c>
      <c r="F22" s="438"/>
      <c r="G22" s="429"/>
      <c r="H22" s="436"/>
      <c r="I22" s="429"/>
      <c r="J22" s="430"/>
    </row>
    <row r="23" spans="1:14" ht="31.5" x14ac:dyDescent="0.25">
      <c r="A23" s="429"/>
      <c r="B23" s="429"/>
      <c r="C23" s="242" t="s">
        <v>185</v>
      </c>
      <c r="D23" s="242" t="s">
        <v>184</v>
      </c>
      <c r="E23" s="242" t="s">
        <v>185</v>
      </c>
      <c r="F23" s="242" t="s">
        <v>184</v>
      </c>
      <c r="G23" s="429"/>
      <c r="H23" s="431"/>
      <c r="I23" s="429"/>
      <c r="J23" s="430"/>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43609</v>
      </c>
      <c r="D25" s="285">
        <v>45323</v>
      </c>
      <c r="E25" s="285">
        <v>43609</v>
      </c>
      <c r="F25" s="285">
        <v>45323</v>
      </c>
      <c r="G25" s="286">
        <v>1</v>
      </c>
      <c r="H25" s="286">
        <v>0</v>
      </c>
      <c r="I25" s="280" t="s">
        <v>619</v>
      </c>
      <c r="J25" s="280" t="s">
        <v>424</v>
      </c>
      <c r="L25" s="246"/>
      <c r="N25" s="238" t="str">
        <f>CONCATENATE($A$12,A25)</f>
        <v>M_00.0001.0000011</v>
      </c>
    </row>
    <row r="26" spans="1:14" x14ac:dyDescent="0.25">
      <c r="A26" s="281" t="s">
        <v>450</v>
      </c>
      <c r="B26" s="281" t="s">
        <v>451</v>
      </c>
      <c r="C26" s="285" t="s">
        <v>424</v>
      </c>
      <c r="D26" s="285" t="s">
        <v>424</v>
      </c>
      <c r="E26" s="285" t="s">
        <v>424</v>
      </c>
      <c r="F26" s="285" t="s">
        <v>424</v>
      </c>
      <c r="G26" s="286" t="s">
        <v>424</v>
      </c>
      <c r="H26" s="286" t="s">
        <v>424</v>
      </c>
      <c r="I26" s="280" t="s">
        <v>531</v>
      </c>
      <c r="J26" s="281" t="s">
        <v>424</v>
      </c>
      <c r="N26" s="238" t="str">
        <f t="shared" ref="N26:N54" si="0">CONCATENATE($A$12,A26)</f>
        <v>M_00.0001.0000011.1.</v>
      </c>
    </row>
    <row r="27" spans="1:14" x14ac:dyDescent="0.25">
      <c r="A27" s="281" t="s">
        <v>452</v>
      </c>
      <c r="B27" s="281" t="s">
        <v>453</v>
      </c>
      <c r="C27" s="285" t="s">
        <v>424</v>
      </c>
      <c r="D27" s="285" t="s">
        <v>424</v>
      </c>
      <c r="E27" s="285" t="s">
        <v>424</v>
      </c>
      <c r="F27" s="285" t="s">
        <v>424</v>
      </c>
      <c r="G27" s="286" t="s">
        <v>424</v>
      </c>
      <c r="H27" s="286" t="s">
        <v>424</v>
      </c>
      <c r="I27" s="280" t="s">
        <v>531</v>
      </c>
      <c r="J27" s="281" t="s">
        <v>424</v>
      </c>
      <c r="N27" s="238" t="str">
        <f t="shared" si="0"/>
        <v>M_00.0001.0000011.2.</v>
      </c>
    </row>
    <row r="28" spans="1:14" ht="31.5" x14ac:dyDescent="0.25">
      <c r="A28" s="281" t="s">
        <v>454</v>
      </c>
      <c r="B28" s="281" t="s">
        <v>455</v>
      </c>
      <c r="C28" s="285" t="s">
        <v>424</v>
      </c>
      <c r="D28" s="285" t="s">
        <v>424</v>
      </c>
      <c r="E28" s="285" t="s">
        <v>424</v>
      </c>
      <c r="F28" s="285" t="s">
        <v>424</v>
      </c>
      <c r="G28" s="286" t="s">
        <v>424</v>
      </c>
      <c r="H28" s="286" t="s">
        <v>424</v>
      </c>
      <c r="I28" s="280" t="s">
        <v>531</v>
      </c>
      <c r="J28" s="281" t="s">
        <v>424</v>
      </c>
      <c r="N28" s="238" t="str">
        <f t="shared" si="0"/>
        <v>M_00.0001.0000011.2.1.</v>
      </c>
    </row>
    <row r="29" spans="1:14" x14ac:dyDescent="0.25">
      <c r="A29" s="281" t="s">
        <v>456</v>
      </c>
      <c r="B29" s="281" t="s">
        <v>457</v>
      </c>
      <c r="C29" s="285" t="s">
        <v>424</v>
      </c>
      <c r="D29" s="285" t="s">
        <v>424</v>
      </c>
      <c r="E29" s="285" t="s">
        <v>424</v>
      </c>
      <c r="F29" s="285" t="s">
        <v>424</v>
      </c>
      <c r="G29" s="286" t="s">
        <v>424</v>
      </c>
      <c r="H29" s="286" t="s">
        <v>424</v>
      </c>
      <c r="I29" s="280" t="s">
        <v>531</v>
      </c>
      <c r="J29" s="281" t="s">
        <v>424</v>
      </c>
      <c r="N29" s="238" t="str">
        <f t="shared" si="0"/>
        <v>M_00.0001.0000011.3.</v>
      </c>
    </row>
    <row r="30" spans="1:14" x14ac:dyDescent="0.25">
      <c r="A30" s="281" t="s">
        <v>458</v>
      </c>
      <c r="B30" s="281" t="s">
        <v>459</v>
      </c>
      <c r="C30" s="285" t="s">
        <v>424</v>
      </c>
      <c r="D30" s="285" t="s">
        <v>424</v>
      </c>
      <c r="E30" s="285" t="s">
        <v>424</v>
      </c>
      <c r="F30" s="285" t="s">
        <v>424</v>
      </c>
      <c r="G30" s="286" t="s">
        <v>424</v>
      </c>
      <c r="H30" s="286" t="s">
        <v>424</v>
      </c>
      <c r="I30" s="280" t="s">
        <v>531</v>
      </c>
      <c r="J30" s="281" t="s">
        <v>424</v>
      </c>
      <c r="N30" s="238" t="str">
        <f t="shared" si="0"/>
        <v>M_00.0001.0000011.4.</v>
      </c>
    </row>
    <row r="31" spans="1:14" x14ac:dyDescent="0.25">
      <c r="A31" s="281" t="s">
        <v>460</v>
      </c>
      <c r="B31" s="281" t="s">
        <v>461</v>
      </c>
      <c r="C31" s="285">
        <v>43609</v>
      </c>
      <c r="D31" s="285">
        <v>45134</v>
      </c>
      <c r="E31" s="285">
        <v>43609</v>
      </c>
      <c r="F31" s="285">
        <v>45134</v>
      </c>
      <c r="G31" s="286">
        <v>1</v>
      </c>
      <c r="H31" s="286" t="s">
        <v>653</v>
      </c>
      <c r="I31" s="280" t="s">
        <v>531</v>
      </c>
      <c r="J31" s="281" t="s">
        <v>424</v>
      </c>
      <c r="N31" s="238" t="str">
        <f t="shared" si="0"/>
        <v>M_00.0001.0000011.5.</v>
      </c>
    </row>
    <row r="32" spans="1:14" x14ac:dyDescent="0.25">
      <c r="A32" s="281" t="s">
        <v>462</v>
      </c>
      <c r="B32" s="281" t="s">
        <v>463</v>
      </c>
      <c r="C32" s="285">
        <v>43824</v>
      </c>
      <c r="D32" s="285">
        <v>45275</v>
      </c>
      <c r="E32" s="285">
        <v>43824</v>
      </c>
      <c r="F32" s="285">
        <v>45275</v>
      </c>
      <c r="G32" s="286">
        <v>1</v>
      </c>
      <c r="H32" s="286" t="s">
        <v>653</v>
      </c>
      <c r="I32" s="280" t="s">
        <v>531</v>
      </c>
      <c r="J32" s="281" t="s">
        <v>424</v>
      </c>
      <c r="N32" s="238" t="str">
        <f t="shared" si="0"/>
        <v>M_00.0001.0000011.6.</v>
      </c>
    </row>
    <row r="33" spans="1:14" ht="31.5" x14ac:dyDescent="0.25">
      <c r="A33" s="281" t="s">
        <v>464</v>
      </c>
      <c r="B33" s="281" t="s">
        <v>465</v>
      </c>
      <c r="C33" s="285" t="s">
        <v>424</v>
      </c>
      <c r="D33" s="285" t="s">
        <v>424</v>
      </c>
      <c r="E33" s="285" t="s">
        <v>424</v>
      </c>
      <c r="F33" s="285" t="s">
        <v>424</v>
      </c>
      <c r="G33" s="286" t="s">
        <v>424</v>
      </c>
      <c r="H33" s="286" t="s">
        <v>424</v>
      </c>
      <c r="I33" s="280" t="s">
        <v>531</v>
      </c>
      <c r="J33" s="281" t="s">
        <v>424</v>
      </c>
      <c r="N33" s="238" t="str">
        <f t="shared" si="0"/>
        <v>M_00.0001.0000011.7.</v>
      </c>
    </row>
    <row r="34" spans="1:14" ht="31.5" x14ac:dyDescent="0.25">
      <c r="A34" s="281" t="s">
        <v>466</v>
      </c>
      <c r="B34" s="281" t="s">
        <v>467</v>
      </c>
      <c r="C34" s="285" t="s">
        <v>424</v>
      </c>
      <c r="D34" s="285" t="s">
        <v>424</v>
      </c>
      <c r="E34" s="285" t="s">
        <v>424</v>
      </c>
      <c r="F34" s="285" t="s">
        <v>424</v>
      </c>
      <c r="G34" s="286" t="s">
        <v>424</v>
      </c>
      <c r="H34" s="286" t="s">
        <v>424</v>
      </c>
      <c r="I34" s="280" t="s">
        <v>531</v>
      </c>
      <c r="J34" s="281" t="s">
        <v>424</v>
      </c>
      <c r="N34" s="238" t="str">
        <f t="shared" si="0"/>
        <v>M_00.0001.0000011.8.</v>
      </c>
    </row>
    <row r="35" spans="1:14" x14ac:dyDescent="0.25">
      <c r="A35" s="281" t="s">
        <v>468</v>
      </c>
      <c r="B35" s="281" t="s">
        <v>469</v>
      </c>
      <c r="C35" s="285">
        <v>44867</v>
      </c>
      <c r="D35" s="285">
        <v>45323</v>
      </c>
      <c r="E35" s="285">
        <v>44867</v>
      </c>
      <c r="F35" s="285">
        <v>45323</v>
      </c>
      <c r="G35" s="286">
        <v>1</v>
      </c>
      <c r="H35" s="286" t="s">
        <v>653</v>
      </c>
      <c r="I35" s="280" t="s">
        <v>531</v>
      </c>
      <c r="J35" s="281" t="s">
        <v>424</v>
      </c>
      <c r="N35" s="238" t="str">
        <f t="shared" si="0"/>
        <v>M_00.0001.0000011.9.</v>
      </c>
    </row>
    <row r="36" spans="1:14" x14ac:dyDescent="0.25">
      <c r="A36" s="281" t="s">
        <v>470</v>
      </c>
      <c r="B36" s="281" t="s">
        <v>471</v>
      </c>
      <c r="C36" s="285" t="s">
        <v>424</v>
      </c>
      <c r="D36" s="285" t="s">
        <v>424</v>
      </c>
      <c r="E36" s="285" t="s">
        <v>424</v>
      </c>
      <c r="F36" s="285" t="s">
        <v>424</v>
      </c>
      <c r="G36" s="286" t="s">
        <v>424</v>
      </c>
      <c r="H36" s="286" t="s">
        <v>424</v>
      </c>
      <c r="I36" s="280" t="s">
        <v>531</v>
      </c>
      <c r="J36" s="281" t="s">
        <v>424</v>
      </c>
      <c r="N36" s="238" t="str">
        <f t="shared" si="0"/>
        <v>M_00.0001.0000011.10.</v>
      </c>
    </row>
    <row r="37" spans="1:14" x14ac:dyDescent="0.25">
      <c r="A37" s="281" t="s">
        <v>472</v>
      </c>
      <c r="B37" s="281" t="s">
        <v>473</v>
      </c>
      <c r="C37" s="285">
        <v>44999</v>
      </c>
      <c r="D37" s="285">
        <v>44999</v>
      </c>
      <c r="E37" s="285">
        <v>44999</v>
      </c>
      <c r="F37" s="285">
        <v>44999</v>
      </c>
      <c r="G37" s="286">
        <v>1</v>
      </c>
      <c r="H37" s="286" t="s">
        <v>653</v>
      </c>
      <c r="I37" s="280" t="s">
        <v>531</v>
      </c>
      <c r="J37" s="281" t="s">
        <v>424</v>
      </c>
      <c r="N37" s="238" t="str">
        <f t="shared" si="0"/>
        <v>M_00.0001.0000011.11.</v>
      </c>
    </row>
    <row r="38" spans="1:14" x14ac:dyDescent="0.25">
      <c r="A38" s="280">
        <v>2</v>
      </c>
      <c r="B38" s="280" t="s">
        <v>509</v>
      </c>
      <c r="C38" s="285">
        <v>44043</v>
      </c>
      <c r="D38" s="285">
        <v>45930</v>
      </c>
      <c r="E38" s="285">
        <v>44043</v>
      </c>
      <c r="F38" s="285">
        <v>45741</v>
      </c>
      <c r="G38" s="286" t="s">
        <v>424</v>
      </c>
      <c r="H38" s="286">
        <v>0.5</v>
      </c>
      <c r="I38" s="280" t="s">
        <v>619</v>
      </c>
      <c r="J38" s="280" t="s">
        <v>424</v>
      </c>
      <c r="N38" s="238" t="str">
        <f t="shared" si="0"/>
        <v>M_00.0001.0000012</v>
      </c>
    </row>
    <row r="39" spans="1:14" ht="173.25" customHeight="1" x14ac:dyDescent="0.25">
      <c r="A39" s="282" t="s">
        <v>474</v>
      </c>
      <c r="B39" s="281" t="s">
        <v>475</v>
      </c>
      <c r="C39" s="285">
        <v>44043</v>
      </c>
      <c r="D39" s="285">
        <v>45741</v>
      </c>
      <c r="E39" s="285">
        <v>44043</v>
      </c>
      <c r="F39" s="285">
        <v>45741</v>
      </c>
      <c r="G39" s="286">
        <v>1</v>
      </c>
      <c r="H39" s="286" t="s">
        <v>654</v>
      </c>
      <c r="I39" s="280" t="s">
        <v>620</v>
      </c>
      <c r="J39" s="281" t="s">
        <v>424</v>
      </c>
      <c r="N39" s="238" t="str">
        <f t="shared" si="0"/>
        <v>M_00.0001.0000012.1.</v>
      </c>
    </row>
    <row r="40" spans="1:14" ht="63" x14ac:dyDescent="0.25">
      <c r="A40" s="282" t="s">
        <v>476</v>
      </c>
      <c r="B40" s="281" t="s">
        <v>477</v>
      </c>
      <c r="C40" s="285">
        <v>44061</v>
      </c>
      <c r="D40" s="285">
        <v>45930</v>
      </c>
      <c r="E40" s="285">
        <v>44061</v>
      </c>
      <c r="F40" s="285" t="s">
        <v>424</v>
      </c>
      <c r="G40" s="286" t="s">
        <v>651</v>
      </c>
      <c r="H40" s="286" t="s">
        <v>653</v>
      </c>
      <c r="I40" s="280" t="s">
        <v>620</v>
      </c>
      <c r="J40" s="281" t="s">
        <v>424</v>
      </c>
      <c r="N40" s="238" t="str">
        <f t="shared" si="0"/>
        <v>M_00.0001.0000012.2.</v>
      </c>
    </row>
    <row r="41" spans="1:14" x14ac:dyDescent="0.25">
      <c r="A41" s="280">
        <v>3</v>
      </c>
      <c r="B41" s="280" t="s">
        <v>478</v>
      </c>
      <c r="C41" s="285">
        <v>43817</v>
      </c>
      <c r="D41" s="285">
        <v>45940</v>
      </c>
      <c r="E41" s="285">
        <v>43817</v>
      </c>
      <c r="F41" s="285">
        <v>45868</v>
      </c>
      <c r="G41" s="286" t="s">
        <v>424</v>
      </c>
      <c r="H41" s="286">
        <v>0.45</v>
      </c>
      <c r="I41" s="280" t="s">
        <v>619</v>
      </c>
      <c r="J41" s="280" t="s">
        <v>424</v>
      </c>
      <c r="N41" s="238" t="str">
        <f t="shared" si="0"/>
        <v>M_00.0001.0000013</v>
      </c>
    </row>
    <row r="42" spans="1:14" x14ac:dyDescent="0.25">
      <c r="A42" s="281" t="s">
        <v>479</v>
      </c>
      <c r="B42" s="281" t="s">
        <v>480</v>
      </c>
      <c r="C42" s="285">
        <v>44057</v>
      </c>
      <c r="D42" s="285">
        <v>45868</v>
      </c>
      <c r="E42" s="285">
        <v>44057</v>
      </c>
      <c r="F42" s="285">
        <v>45868</v>
      </c>
      <c r="G42" s="286">
        <v>1</v>
      </c>
      <c r="H42" s="286" t="s">
        <v>654</v>
      </c>
      <c r="I42" s="280" t="s">
        <v>621</v>
      </c>
      <c r="J42" s="281" t="s">
        <v>424</v>
      </c>
      <c r="N42" s="238" t="str">
        <f t="shared" si="0"/>
        <v>M_00.0001.0000013.1.</v>
      </c>
    </row>
    <row r="43" spans="1:14" ht="63" x14ac:dyDescent="0.25">
      <c r="A43" s="281" t="s">
        <v>481</v>
      </c>
      <c r="B43" s="281" t="s">
        <v>482</v>
      </c>
      <c r="C43" s="285">
        <v>43817</v>
      </c>
      <c r="D43" s="285">
        <v>45930</v>
      </c>
      <c r="E43" s="285">
        <v>43817</v>
      </c>
      <c r="F43" s="285" t="s">
        <v>424</v>
      </c>
      <c r="G43" s="286" t="s">
        <v>651</v>
      </c>
      <c r="H43" s="286" t="s">
        <v>653</v>
      </c>
      <c r="I43" s="280" t="s">
        <v>620</v>
      </c>
      <c r="J43" s="281" t="s">
        <v>424</v>
      </c>
      <c r="N43" s="238" t="str">
        <f t="shared" si="0"/>
        <v>M_00.0001.0000013.2.</v>
      </c>
    </row>
    <row r="44" spans="1:14" x14ac:dyDescent="0.25">
      <c r="A44" s="281" t="s">
        <v>483</v>
      </c>
      <c r="B44" s="281" t="s">
        <v>484</v>
      </c>
      <c r="C44" s="285">
        <v>44102</v>
      </c>
      <c r="D44" s="285">
        <v>45940</v>
      </c>
      <c r="E44" s="285">
        <v>44102</v>
      </c>
      <c r="F44" s="285" t="s">
        <v>424</v>
      </c>
      <c r="G44" s="286" t="s">
        <v>651</v>
      </c>
      <c r="H44" s="286" t="s">
        <v>655</v>
      </c>
      <c r="I44" s="280" t="s">
        <v>621</v>
      </c>
      <c r="J44" s="281" t="s">
        <v>424</v>
      </c>
      <c r="N44" s="238" t="str">
        <f t="shared" si="0"/>
        <v>M_00.0001.0000013.3.</v>
      </c>
    </row>
    <row r="45" spans="1:14" ht="31.5" x14ac:dyDescent="0.25">
      <c r="A45" s="281" t="s">
        <v>485</v>
      </c>
      <c r="B45" s="281" t="s">
        <v>486</v>
      </c>
      <c r="C45" s="285" t="s">
        <v>424</v>
      </c>
      <c r="D45" s="285" t="s">
        <v>424</v>
      </c>
      <c r="E45" s="285" t="s">
        <v>424</v>
      </c>
      <c r="F45" s="285" t="s">
        <v>424</v>
      </c>
      <c r="G45" s="286" t="s">
        <v>424</v>
      </c>
      <c r="H45" s="286" t="s">
        <v>424</v>
      </c>
      <c r="I45" s="280" t="s">
        <v>531</v>
      </c>
      <c r="J45" s="281" t="s">
        <v>424</v>
      </c>
      <c r="N45" s="238" t="str">
        <f t="shared" si="0"/>
        <v>M_00.0001.0000013.4.</v>
      </c>
    </row>
    <row r="46" spans="1:14" ht="63" x14ac:dyDescent="0.25">
      <c r="A46" s="281" t="s">
        <v>487</v>
      </c>
      <c r="B46" s="281" t="s">
        <v>488</v>
      </c>
      <c r="C46" s="285" t="s">
        <v>424</v>
      </c>
      <c r="D46" s="285" t="s">
        <v>424</v>
      </c>
      <c r="E46" s="285" t="s">
        <v>424</v>
      </c>
      <c r="F46" s="285" t="s">
        <v>424</v>
      </c>
      <c r="G46" s="286" t="s">
        <v>424</v>
      </c>
      <c r="H46" s="286" t="s">
        <v>424</v>
      </c>
      <c r="I46" s="280" t="s">
        <v>531</v>
      </c>
      <c r="J46" s="281" t="s">
        <v>424</v>
      </c>
      <c r="N46" s="238" t="str">
        <f t="shared" si="0"/>
        <v>M_00.0001.0000013.5.</v>
      </c>
    </row>
    <row r="47" spans="1:14" x14ac:dyDescent="0.25">
      <c r="A47" s="281" t="s">
        <v>489</v>
      </c>
      <c r="B47" s="281" t="s">
        <v>490</v>
      </c>
      <c r="C47" s="285">
        <v>44170</v>
      </c>
      <c r="D47" s="285">
        <v>45877</v>
      </c>
      <c r="E47" s="285">
        <v>44170</v>
      </c>
      <c r="F47" s="285" t="s">
        <v>424</v>
      </c>
      <c r="G47" s="286" t="s">
        <v>651</v>
      </c>
      <c r="H47" s="286" t="s">
        <v>653</v>
      </c>
      <c r="I47" s="280" t="s">
        <v>531</v>
      </c>
      <c r="J47" s="281" t="s">
        <v>424</v>
      </c>
      <c r="N47" s="238" t="str">
        <f t="shared" si="0"/>
        <v>M_00.0001.0000013.6.</v>
      </c>
    </row>
    <row r="48" spans="1:14" x14ac:dyDescent="0.25">
      <c r="A48" s="280">
        <v>4</v>
      </c>
      <c r="B48" s="280" t="s">
        <v>491</v>
      </c>
      <c r="C48" s="285">
        <v>44155</v>
      </c>
      <c r="D48" s="285">
        <v>45992</v>
      </c>
      <c r="E48" s="285">
        <v>44155</v>
      </c>
      <c r="F48" s="285" t="s">
        <v>424</v>
      </c>
      <c r="G48" s="286">
        <v>0.84</v>
      </c>
      <c r="H48" s="286">
        <v>0</v>
      </c>
      <c r="I48" s="280" t="s">
        <v>619</v>
      </c>
      <c r="J48" s="280" t="s">
        <v>424</v>
      </c>
      <c r="N48" s="238" t="str">
        <f t="shared" si="0"/>
        <v>M_00.0001.0000014</v>
      </c>
    </row>
    <row r="49" spans="1:14" x14ac:dyDescent="0.25">
      <c r="A49" s="281" t="s">
        <v>492</v>
      </c>
      <c r="B49" s="281" t="s">
        <v>493</v>
      </c>
      <c r="C49" s="285">
        <v>44176</v>
      </c>
      <c r="D49" s="285">
        <v>45986</v>
      </c>
      <c r="E49" s="285">
        <v>44176</v>
      </c>
      <c r="F49" s="285" t="s">
        <v>424</v>
      </c>
      <c r="G49" s="286" t="s">
        <v>652</v>
      </c>
      <c r="H49" s="286" t="s">
        <v>653</v>
      </c>
      <c r="I49" s="280" t="s">
        <v>531</v>
      </c>
      <c r="J49" s="281" t="s">
        <v>424</v>
      </c>
      <c r="N49" s="238" t="str">
        <f t="shared" si="0"/>
        <v>M_00.0001.0000014.1.</v>
      </c>
    </row>
    <row r="50" spans="1:14" ht="47.25" x14ac:dyDescent="0.25">
      <c r="A50" s="281" t="s">
        <v>494</v>
      </c>
      <c r="B50" s="281" t="s">
        <v>495</v>
      </c>
      <c r="C50" s="285" t="s">
        <v>424</v>
      </c>
      <c r="D50" s="285" t="s">
        <v>424</v>
      </c>
      <c r="E50" s="285" t="s">
        <v>424</v>
      </c>
      <c r="F50" s="285" t="s">
        <v>424</v>
      </c>
      <c r="G50" s="286" t="s">
        <v>424</v>
      </c>
      <c r="H50" s="286" t="s">
        <v>424</v>
      </c>
      <c r="I50" s="280" t="s">
        <v>531</v>
      </c>
      <c r="J50" s="281" t="s">
        <v>424</v>
      </c>
      <c r="N50" s="238" t="str">
        <f t="shared" si="0"/>
        <v>M_00.0001.0000014.2.</v>
      </c>
    </row>
    <row r="51" spans="1:14" ht="31.5" x14ac:dyDescent="0.25">
      <c r="A51" s="281" t="s">
        <v>496</v>
      </c>
      <c r="B51" s="281" t="s">
        <v>497</v>
      </c>
      <c r="C51" s="285">
        <v>45274</v>
      </c>
      <c r="D51" s="285" t="s">
        <v>424</v>
      </c>
      <c r="E51" s="285" t="s">
        <v>424</v>
      </c>
      <c r="F51" s="285" t="s">
        <v>424</v>
      </c>
      <c r="G51" s="286" t="s">
        <v>424</v>
      </c>
      <c r="H51" s="286" t="s">
        <v>424</v>
      </c>
      <c r="I51" s="280" t="s">
        <v>531</v>
      </c>
      <c r="J51" s="281" t="s">
        <v>424</v>
      </c>
      <c r="N51" s="238" t="str">
        <f t="shared" si="0"/>
        <v>M_00.0001.0000014.3.</v>
      </c>
    </row>
    <row r="52" spans="1:14" ht="31.5" x14ac:dyDescent="0.25">
      <c r="A52" s="283" t="s">
        <v>498</v>
      </c>
      <c r="B52" s="281" t="s">
        <v>499</v>
      </c>
      <c r="C52" s="285" t="s">
        <v>424</v>
      </c>
      <c r="D52" s="285" t="s">
        <v>424</v>
      </c>
      <c r="E52" s="285" t="s">
        <v>424</v>
      </c>
      <c r="F52" s="285" t="s">
        <v>424</v>
      </c>
      <c r="G52" s="286" t="s">
        <v>424</v>
      </c>
      <c r="H52" s="286" t="s">
        <v>424</v>
      </c>
      <c r="I52" s="280" t="s">
        <v>531</v>
      </c>
      <c r="J52" s="281" t="s">
        <v>424</v>
      </c>
      <c r="N52" s="238" t="str">
        <f t="shared" si="0"/>
        <v>M_00.0001.0000014.4.</v>
      </c>
    </row>
    <row r="53" spans="1:14" x14ac:dyDescent="0.25">
      <c r="A53" s="281" t="s">
        <v>500</v>
      </c>
      <c r="B53" s="284" t="s">
        <v>501</v>
      </c>
      <c r="C53" s="285">
        <v>44155</v>
      </c>
      <c r="D53" s="285">
        <v>45992</v>
      </c>
      <c r="E53" s="285">
        <v>44155</v>
      </c>
      <c r="F53" s="285" t="s">
        <v>424</v>
      </c>
      <c r="G53" s="286" t="s">
        <v>652</v>
      </c>
      <c r="H53" s="286" t="s">
        <v>653</v>
      </c>
      <c r="I53" s="280" t="s">
        <v>531</v>
      </c>
      <c r="J53" s="281" t="s">
        <v>424</v>
      </c>
      <c r="N53" s="238" t="str">
        <f t="shared" si="0"/>
        <v>M_00.0001.0000014.5.</v>
      </c>
    </row>
    <row r="54" spans="1:14" x14ac:dyDescent="0.25">
      <c r="A54" s="281" t="s">
        <v>502</v>
      </c>
      <c r="B54" s="281" t="s">
        <v>503</v>
      </c>
      <c r="C54" s="285" t="s">
        <v>424</v>
      </c>
      <c r="D54" s="285" t="s">
        <v>424</v>
      </c>
      <c r="E54" s="285" t="s">
        <v>424</v>
      </c>
      <c r="F54" s="285" t="s">
        <v>424</v>
      </c>
      <c r="G54" s="286" t="s">
        <v>424</v>
      </c>
      <c r="H54" s="286" t="s">
        <v>424</v>
      </c>
      <c r="I54" s="280" t="s">
        <v>531</v>
      </c>
      <c r="J54" s="281" t="s">
        <v>424</v>
      </c>
      <c r="N54" s="238" t="str">
        <f t="shared" si="0"/>
        <v>M_00.0001.0000014.6.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2025-11-11T08:04:55Z</dcterms:modified>
</cp:coreProperties>
</file>